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CRP\Бизнес планы\МАрт-2021\Бостон талк\БП Вермикулитовых плит\"/>
    </mc:Choice>
  </mc:AlternateContent>
  <xr:revisionPtr revIDLastSave="0" documentId="8_{4FD0135C-BA8B-48E2-A75A-3D70338744CD}" xr6:coauthVersionLast="44" xr6:coauthVersionMax="44" xr10:uidLastSave="{00000000-0000-0000-0000-000000000000}"/>
  <bookViews>
    <workbookView xWindow="-120" yWindow="-120" windowWidth="29040" windowHeight="15840" activeTab="2" xr2:uid="{49E685DF-0DDA-4EB1-8757-F45E76ECD389}"/>
  </bookViews>
  <sheets>
    <sheet name="ПаспортРУС" sheetId="1" r:id="rId1"/>
    <sheet name="ПаспортEng" sheetId="2" r:id="rId2"/>
    <sheet name="БП-рус" sheetId="3" r:id="rId3"/>
    <sheet name="БП-Eng"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 localSheetId="3">#REF!</definedName>
    <definedName name="\" localSheetId="2">#REF!</definedName>
    <definedName name="\">#REF!</definedName>
    <definedName name="\a">#N/A</definedName>
    <definedName name="\b">#N/A</definedName>
    <definedName name="\p">#N/A</definedName>
    <definedName name="\z">#N/A</definedName>
    <definedName name="_????" localSheetId="3">#REF!</definedName>
    <definedName name="_????" localSheetId="2">#REF!</definedName>
    <definedName name="_????">#REF!</definedName>
    <definedName name="__????" localSheetId="3">#REF!</definedName>
    <definedName name="__????" localSheetId="2">#REF!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3" hidden="1">{"'Monthly 1997'!$A$3:$S$89"}</definedName>
    <definedName name="__________________________________a12" localSheetId="2"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3" hidden="1">#REF!</definedName>
    <definedName name="________________________________A1" localSheetId="2" hidden="1">#REF!</definedName>
    <definedName name="________________________________A1" hidden="1">#REF!</definedName>
    <definedName name="________________________________a12" localSheetId="3" hidden="1">{"'Monthly 1997'!$A$3:$S$89"}</definedName>
    <definedName name="________________________________a12" localSheetId="2" hidden="1">{"'Monthly 1997'!$A$3:$S$89"}</definedName>
    <definedName name="________________________________a12" hidden="1">{"'Monthly 1997'!$A$3:$S$89"}</definedName>
    <definedName name="________________________________xlfn.BAHTTEXT" hidden="1">#NAME?</definedName>
    <definedName name="_______________________________A1" localSheetId="3" hidden="1">#REF!</definedName>
    <definedName name="_______________________________A1" localSheetId="2" hidden="1">#REF!</definedName>
    <definedName name="_______________________________A1" hidden="1">#REF!</definedName>
    <definedName name="_______________________________xlfn.BAHTTEXT" hidden="1">#NAME?</definedName>
    <definedName name="______________________________a12" localSheetId="3" hidden="1">{"'Monthly 1997'!$A$3:$S$89"}</definedName>
    <definedName name="______________________________a12" localSheetId="2" hidden="1">{"'Monthly 1997'!$A$3:$S$89"}</definedName>
    <definedName name="______________________________a12" hidden="1">{"'Monthly 1997'!$A$3:$S$89"}</definedName>
    <definedName name="______________________________xlfn.BAHTTEXT" hidden="1">#NAME?</definedName>
    <definedName name="_____________________________A1" localSheetId="3" hidden="1">#REF!</definedName>
    <definedName name="_____________________________A1" localSheetId="2" hidden="1">#REF!</definedName>
    <definedName name="_____________________________A1" hidden="1">#REF!</definedName>
    <definedName name="_____________________________xlfn.BAHTTEXT" hidden="1">#NAME?</definedName>
    <definedName name="____________________________A1" localSheetId="3" hidden="1">#REF!</definedName>
    <definedName name="____________________________A1" localSheetId="2" hidden="1">#REF!</definedName>
    <definedName name="____________________________A1" hidden="1">#REF!</definedName>
    <definedName name="____________________________a12" localSheetId="3" hidden="1">{"'Monthly 1997'!$A$3:$S$89"}</definedName>
    <definedName name="____________________________a12" localSheetId="2"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3" hidden="1">#REF!</definedName>
    <definedName name="__________________________A1" localSheetId="2" hidden="1">#REF!</definedName>
    <definedName name="__________________________A1" hidden="1">#REF!</definedName>
    <definedName name="__________________________a12" localSheetId="3" hidden="1">{"'Monthly 1997'!$A$3:$S$89"}</definedName>
    <definedName name="__________________________a12" localSheetId="2" hidden="1">{"'Monthly 1997'!$A$3:$S$89"}</definedName>
    <definedName name="__________________________a12" hidden="1">{"'Monthly 1997'!$A$3:$S$89"}</definedName>
    <definedName name="__________________________xlfn.BAHTTEXT" hidden="1">#NAME?</definedName>
    <definedName name="_________________________A1" localSheetId="3" hidden="1">#REF!</definedName>
    <definedName name="_________________________A1" localSheetId="2" hidden="1">#REF!</definedName>
    <definedName name="_________________________A1" hidden="1">#REF!</definedName>
    <definedName name="_________________________a12" localSheetId="3" hidden="1">{"'Monthly 1997'!$A$3:$S$89"}</definedName>
    <definedName name="_________________________a12" localSheetId="2"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3" hidden="1">#REF!</definedName>
    <definedName name="________________________A1" localSheetId="2" hidden="1">#REF!</definedName>
    <definedName name="________________________A1" hidden="1">#REF!</definedName>
    <definedName name="________________________A65900">#REF!</definedName>
    <definedName name="________________________xlfn.BAHTTEXT" hidden="1">#NAME?</definedName>
    <definedName name="_______________________A1" localSheetId="3" hidden="1">#REF!</definedName>
    <definedName name="_______________________A1" localSheetId="2" hidden="1">#REF!</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localSheetId="3" hidden="1">#REF!</definedName>
    <definedName name="______________________A1" localSheetId="2" hidden="1">#REF!</definedName>
    <definedName name="______________________A1" hidden="1">#REF!</definedName>
    <definedName name="______________________A65555">#REF!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3" hidden="1">#REF!</definedName>
    <definedName name="_____________________A1" localSheetId="2" hidden="1">#REF!</definedName>
    <definedName name="_____________________A1" hidden="1">#REF!</definedName>
    <definedName name="_____________________a12" localSheetId="3" hidden="1">{"'Monthly 1997'!$A$3:$S$89"}</definedName>
    <definedName name="_____________________a12" localSheetId="2"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3" hidden="1">#REF!</definedName>
    <definedName name="____________________A1" localSheetId="2" hidden="1">#REF!</definedName>
    <definedName name="____________________A1" hidden="1">#REF!</definedName>
    <definedName name="____________________a12" localSheetId="3" hidden="1">{"'Monthly 1997'!$A$3:$S$89"}</definedName>
    <definedName name="____________________a12" localSheetId="2"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3" hidden="1">#REF!</definedName>
    <definedName name="___________________A1" localSheetId="2" hidden="1">#REF!</definedName>
    <definedName name="___________________A1" hidden="1">#REF!</definedName>
    <definedName name="___________________a12" localSheetId="3" hidden="1">{"'Monthly 1997'!$A$3:$S$89"}</definedName>
    <definedName name="___________________a12" localSheetId="2"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3" hidden="1">#REF!</definedName>
    <definedName name="__________________A1" localSheetId="2" hidden="1">#REF!</definedName>
    <definedName name="__________________A1" hidden="1">#REF!</definedName>
    <definedName name="__________________a12" localSheetId="3" hidden="1">{"'Monthly 1997'!$A$3:$S$89"}</definedName>
    <definedName name="__________________a12" localSheetId="2"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3" hidden="1">#REF!</definedName>
    <definedName name="_________________A1" localSheetId="2" hidden="1">#REF!</definedName>
    <definedName name="_________________A1" hidden="1">#REF!</definedName>
    <definedName name="_________________a12" localSheetId="3" hidden="1">{"'Monthly 1997'!$A$3:$S$89"}</definedName>
    <definedName name="_________________a12" localSheetId="2"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3" hidden="1">#REF!</definedName>
    <definedName name="________________A1" localSheetId="2" hidden="1">#REF!</definedName>
    <definedName name="________________A1" hidden="1">#REF!</definedName>
    <definedName name="________________a12" localSheetId="3" hidden="1">{"'Monthly 1997'!$A$3:$S$89"}</definedName>
    <definedName name="________________a12" localSheetId="2"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3" hidden="1">{"'Monthly 1997'!$A$3:$S$89"}</definedName>
    <definedName name="_______________a12" localSheetId="2"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3" hidden="1">#REF!</definedName>
    <definedName name="______________A1" localSheetId="2" hidden="1">#REF!</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3" hidden="1">#REF!</definedName>
    <definedName name="_____________A1" localSheetId="2" hidden="1">#REF!</definedName>
    <definedName name="_____________A1" hidden="1">#REF!</definedName>
    <definedName name="_____________a12" localSheetId="3" hidden="1">{"'Monthly 1997'!$A$3:$S$89"}</definedName>
    <definedName name="_____________a12" localSheetId="2"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3" hidden="1">#REF!</definedName>
    <definedName name="____________A1" localSheetId="2" hidden="1">#REF!</definedName>
    <definedName name="____________A1" hidden="1">#REF!</definedName>
    <definedName name="____________a12" localSheetId="3" hidden="1">{"'Monthly 1997'!$A$3:$S$89"}</definedName>
    <definedName name="____________a12" localSheetId="2"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3" hidden="1">#REF!</definedName>
    <definedName name="___________A1" localSheetId="2" hidden="1">#REF!</definedName>
    <definedName name="___________A1" hidden="1">#REF!</definedName>
    <definedName name="___________a12" localSheetId="3" hidden="1">{"'Monthly 1997'!$A$3:$S$89"}</definedName>
    <definedName name="___________a12" localSheetId="2"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3" hidden="1">#REF!</definedName>
    <definedName name="__________A1" localSheetId="2" hidden="1">#REF!</definedName>
    <definedName name="__________A1" hidden="1">#REF!</definedName>
    <definedName name="__________a12" localSheetId="3" hidden="1">{"'Monthly 1997'!$A$3:$S$89"}</definedName>
    <definedName name="__________a12" localSheetId="2"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3" hidden="1">#REF!</definedName>
    <definedName name="_________A1" localSheetId="2" hidden="1">#REF!</definedName>
    <definedName name="_________A1" hidden="1">#REF!</definedName>
    <definedName name="_________a12" localSheetId="3" hidden="1">{"'Monthly 1997'!$A$3:$S$89"}</definedName>
    <definedName name="_________a12" localSheetId="2"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3" hidden="1">#REF!</definedName>
    <definedName name="________A1" localSheetId="2" hidden="1">#REF!</definedName>
    <definedName name="________A1" hidden="1">#REF!</definedName>
    <definedName name="________a12" localSheetId="3" hidden="1">{"'Monthly 1997'!$A$3:$S$89"}</definedName>
    <definedName name="________a12" localSheetId="2"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3" hidden="1">#REF!</definedName>
    <definedName name="_______A1" localSheetId="2" hidden="1">#REF!</definedName>
    <definedName name="_______A1" hidden="1">#REF!</definedName>
    <definedName name="_______a12" localSheetId="3" hidden="1">{"'Monthly 1997'!$A$3:$S$89"}</definedName>
    <definedName name="_______a12" localSheetId="2"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3" hidden="1">{#N/A,#N/A,FALSE,"인원";#N/A,#N/A,FALSE,"비용2";#N/A,#N/A,FALSE,"비용1";#N/A,#N/A,FALSE,"비용";#N/A,#N/A,FALSE,"보증2";#N/A,#N/A,FALSE,"보증1";#N/A,#N/A,FALSE,"보증";#N/A,#N/A,FALSE,"손익1";#N/A,#N/A,FALSE,"손익";#N/A,#N/A,FALSE,"부서별매출";#N/A,#N/A,FALSE,"매출"}</definedName>
    <definedName name="_______AT1" localSheetId="2"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3" hidden="1">{#N/A,#N/A,FALSE,"인원";#N/A,#N/A,FALSE,"비용2";#N/A,#N/A,FALSE,"비용1";#N/A,#N/A,FALSE,"비용";#N/A,#N/A,FALSE,"보증2";#N/A,#N/A,FALSE,"보증1";#N/A,#N/A,FALSE,"보증";#N/A,#N/A,FALSE,"손익1";#N/A,#N/A,FALSE,"손익";#N/A,#N/A,FALSE,"부서별매출";#N/A,#N/A,FALSE,"매출"}</definedName>
    <definedName name="_______AT3" localSheetId="2"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3" hidden="1">{#N/A,#N/A,FALSE,"인원";#N/A,#N/A,FALSE,"비용2";#N/A,#N/A,FALSE,"비용1";#N/A,#N/A,FALSE,"비용";#N/A,#N/A,FALSE,"보증2";#N/A,#N/A,FALSE,"보증1";#N/A,#N/A,FALSE,"보증";#N/A,#N/A,FALSE,"손익1";#N/A,#N/A,FALSE,"손익";#N/A,#N/A,FALSE,"부서별매출";#N/A,#N/A,FALSE,"매출"}</definedName>
    <definedName name="_______J200" localSheetId="2"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3">{30,140,350,160,"",""}</definedName>
    <definedName name="_______top1" localSheetId="2">{30,140,350,160,"",""}</definedName>
    <definedName name="_______top1">{30,140,350,160,"",""}</definedName>
    <definedName name="_______tt1" localSheetId="3" hidden="1">{#N/A,#N/A,TRUE,"일정"}</definedName>
    <definedName name="_______tt1" localSheetId="2" hidden="1">{#N/A,#N/A,TRUE,"일정"}</definedName>
    <definedName name="_______tt1" hidden="1">{#N/A,#N/A,TRUE,"일정"}</definedName>
    <definedName name="_______xlfn.BAHTTEXT" hidden="1">#NAME?</definedName>
    <definedName name="______A1" localSheetId="3" hidden="1">#REF!</definedName>
    <definedName name="______A1" localSheetId="2" hidden="1">#REF!</definedName>
    <definedName name="______A1" hidden="1">#REF!</definedName>
    <definedName name="______a12" localSheetId="3" hidden="1">{"'Monthly 1997'!$A$3:$S$89"}</definedName>
    <definedName name="______a12" localSheetId="2"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3" hidden="1">{#N/A,#N/A,FALSE,"인원";#N/A,#N/A,FALSE,"비용2";#N/A,#N/A,FALSE,"비용1";#N/A,#N/A,FALSE,"비용";#N/A,#N/A,FALSE,"보증2";#N/A,#N/A,FALSE,"보증1";#N/A,#N/A,FALSE,"보증";#N/A,#N/A,FALSE,"손익1";#N/A,#N/A,FALSE,"손익";#N/A,#N/A,FALSE,"부서별매출";#N/A,#N/A,FALSE,"매출"}</definedName>
    <definedName name="______AT1" localSheetId="2"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3" hidden="1">{#N/A,#N/A,FALSE,"인원";#N/A,#N/A,FALSE,"비용2";#N/A,#N/A,FALSE,"비용1";#N/A,#N/A,FALSE,"비용";#N/A,#N/A,FALSE,"보증2";#N/A,#N/A,FALSE,"보증1";#N/A,#N/A,FALSE,"보증";#N/A,#N/A,FALSE,"손익1";#N/A,#N/A,FALSE,"손익";#N/A,#N/A,FALSE,"부서별매출";#N/A,#N/A,FALSE,"매출"}</definedName>
    <definedName name="______AT3" localSheetId="2"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3" hidden="1">{#N/A,#N/A,FALSE,"인원";#N/A,#N/A,FALSE,"비용2";#N/A,#N/A,FALSE,"비용1";#N/A,#N/A,FALSE,"비용";#N/A,#N/A,FALSE,"보증2";#N/A,#N/A,FALSE,"보증1";#N/A,#N/A,FALSE,"보증";#N/A,#N/A,FALSE,"손익1";#N/A,#N/A,FALSE,"손익";#N/A,#N/A,FALSE,"부서별매출";#N/A,#N/A,FALSE,"매출"}</definedName>
    <definedName name="______J200" localSheetId="2"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3">{30,140,350,160,"",""}</definedName>
    <definedName name="______top1" localSheetId="2">{30,140,350,160,"",""}</definedName>
    <definedName name="______top1">{30,140,350,160,"",""}</definedName>
    <definedName name="______tt1" localSheetId="3" hidden="1">{#N/A,#N/A,TRUE,"일정"}</definedName>
    <definedName name="______tt1" localSheetId="2" hidden="1">{#N/A,#N/A,TRUE,"일정"}</definedName>
    <definedName name="______tt1" hidden="1">{#N/A,#N/A,TRUE,"일정"}</definedName>
    <definedName name="______xlfn.BAHTTEXT" hidden="1">#NAME?</definedName>
    <definedName name="_____A1" localSheetId="3" hidden="1">#REF!</definedName>
    <definedName name="_____A1" localSheetId="2" hidden="1">#REF!</definedName>
    <definedName name="_____A1" hidden="1">#REF!</definedName>
    <definedName name="_____a12" localSheetId="3" hidden="1">{"'Monthly 1997'!$A$3:$S$89"}</definedName>
    <definedName name="_____a12" localSheetId="2"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3" hidden="1">{#N/A,#N/A,FALSE,"인원";#N/A,#N/A,FALSE,"비용2";#N/A,#N/A,FALSE,"비용1";#N/A,#N/A,FALSE,"비용";#N/A,#N/A,FALSE,"보증2";#N/A,#N/A,FALSE,"보증1";#N/A,#N/A,FALSE,"보증";#N/A,#N/A,FALSE,"손익1";#N/A,#N/A,FALSE,"손익";#N/A,#N/A,FALSE,"부서별매출";#N/A,#N/A,FALSE,"매출"}</definedName>
    <definedName name="_____AT1" localSheetId="2"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3" hidden="1">{#N/A,#N/A,FALSE,"인원";#N/A,#N/A,FALSE,"비용2";#N/A,#N/A,FALSE,"비용1";#N/A,#N/A,FALSE,"비용";#N/A,#N/A,FALSE,"보증2";#N/A,#N/A,FALSE,"보증1";#N/A,#N/A,FALSE,"보증";#N/A,#N/A,FALSE,"손익1";#N/A,#N/A,FALSE,"손익";#N/A,#N/A,FALSE,"부서별매출";#N/A,#N/A,FALSE,"매출"}</definedName>
    <definedName name="_____AT3" localSheetId="2"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3" hidden="1">{#N/A,#N/A,FALSE,"인원";#N/A,#N/A,FALSE,"비용2";#N/A,#N/A,FALSE,"비용1";#N/A,#N/A,FALSE,"비용";#N/A,#N/A,FALSE,"보증2";#N/A,#N/A,FALSE,"보증1";#N/A,#N/A,FALSE,"보증";#N/A,#N/A,FALSE,"손익1";#N/A,#N/A,FALSE,"손익";#N/A,#N/A,FALSE,"부서별매출";#N/A,#N/A,FALSE,"매출"}</definedName>
    <definedName name="_____J200" localSheetId="2"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3">{30,140,350,160,"",""}</definedName>
    <definedName name="_____top1" localSheetId="2">{30,140,350,160,"",""}</definedName>
    <definedName name="_____top1">{30,140,350,160,"",""}</definedName>
    <definedName name="_____tt1" localSheetId="3" hidden="1">{#N/A,#N/A,TRUE,"일정"}</definedName>
    <definedName name="_____tt1" localSheetId="2" hidden="1">{#N/A,#N/A,TRUE,"일정"}</definedName>
    <definedName name="_____tt1" hidden="1">{#N/A,#N/A,TRUE,"일정"}</definedName>
    <definedName name="_____tt195">#REF!</definedName>
    <definedName name="_____xlfn.BAHTTEXT" hidden="1">#NAME?</definedName>
    <definedName name="_____xlfn.RTD" hidden="1">#NAME?</definedName>
    <definedName name="____A1" localSheetId="3" hidden="1">#REF!</definedName>
    <definedName name="____A1" localSheetId="2" hidden="1">#REF!</definedName>
    <definedName name="____A1" hidden="1">#REF!</definedName>
    <definedName name="____a12" localSheetId="3" hidden="1">{"'Monthly 1997'!$A$3:$S$89"}</definedName>
    <definedName name="____a12" localSheetId="2"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3" hidden="1">{#N/A,#N/A,FALSE,"인원";#N/A,#N/A,FALSE,"비용2";#N/A,#N/A,FALSE,"비용1";#N/A,#N/A,FALSE,"비용";#N/A,#N/A,FALSE,"보증2";#N/A,#N/A,FALSE,"보증1";#N/A,#N/A,FALSE,"보증";#N/A,#N/A,FALSE,"손익1";#N/A,#N/A,FALSE,"손익";#N/A,#N/A,FALSE,"부서별매출";#N/A,#N/A,FALSE,"매출"}</definedName>
    <definedName name="____AT1" localSheetId="2"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3" hidden="1">{#N/A,#N/A,FALSE,"인원";#N/A,#N/A,FALSE,"비용2";#N/A,#N/A,FALSE,"비용1";#N/A,#N/A,FALSE,"비용";#N/A,#N/A,FALSE,"보증2";#N/A,#N/A,FALSE,"보증1";#N/A,#N/A,FALSE,"보증";#N/A,#N/A,FALSE,"손익1";#N/A,#N/A,FALSE,"손익";#N/A,#N/A,FALSE,"부서별매출";#N/A,#N/A,FALSE,"매출"}</definedName>
    <definedName name="____AT3" localSheetId="2"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3" hidden="1">{#N/A,#N/A,FALSE,"인원";#N/A,#N/A,FALSE,"비용2";#N/A,#N/A,FALSE,"비용1";#N/A,#N/A,FALSE,"비용";#N/A,#N/A,FALSE,"보증2";#N/A,#N/A,FALSE,"보증1";#N/A,#N/A,FALSE,"보증";#N/A,#N/A,FALSE,"손익1";#N/A,#N/A,FALSE,"손익";#N/A,#N/A,FALSE,"부서별매출";#N/A,#N/A,FALSE,"매출"}</definedName>
    <definedName name="____J200" localSheetId="2"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3">#REF!,#REF!,#REF!,#REF!</definedName>
    <definedName name="____NFT1" localSheetId="2">#REF!,#REF!,#REF!,#REF!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3">{30,140,350,160,"",""}</definedName>
    <definedName name="____top1" localSheetId="2">{30,140,350,160,"",""}</definedName>
    <definedName name="____top1">{30,140,350,160,"",""}</definedName>
    <definedName name="____tt1" localSheetId="3" hidden="1">{#N/A,#N/A,TRUE,"일정"}</definedName>
    <definedName name="____tt1" localSheetId="2"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3" hidden="1">#REF!</definedName>
    <definedName name="___A1" localSheetId="2" hidden="1">#REF!</definedName>
    <definedName name="___A1" hidden="1">#REF!</definedName>
    <definedName name="___a12" localSheetId="3" hidden="1">{"'Monthly 1997'!$A$3:$S$89"}</definedName>
    <definedName name="___a12" localSheetId="2"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3" hidden="1">{#N/A,#N/A,FALSE,"인원";#N/A,#N/A,FALSE,"비용2";#N/A,#N/A,FALSE,"비용1";#N/A,#N/A,FALSE,"비용";#N/A,#N/A,FALSE,"보증2";#N/A,#N/A,FALSE,"보증1";#N/A,#N/A,FALSE,"보증";#N/A,#N/A,FALSE,"손익1";#N/A,#N/A,FALSE,"손익";#N/A,#N/A,FALSE,"부서별매출";#N/A,#N/A,FALSE,"매출"}</definedName>
    <definedName name="___AT1" localSheetId="2"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3" hidden="1">{#N/A,#N/A,FALSE,"인원";#N/A,#N/A,FALSE,"비용2";#N/A,#N/A,FALSE,"비용1";#N/A,#N/A,FALSE,"비용";#N/A,#N/A,FALSE,"보증2";#N/A,#N/A,FALSE,"보증1";#N/A,#N/A,FALSE,"보증";#N/A,#N/A,FALSE,"손익1";#N/A,#N/A,FALSE,"손익";#N/A,#N/A,FALSE,"부서별매출";#N/A,#N/A,FALSE,"매출"}</definedName>
    <definedName name="___AT3" localSheetId="2"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3" hidden="1">{#N/A,#N/A,FALSE,"인원";#N/A,#N/A,FALSE,"비용2";#N/A,#N/A,FALSE,"비용1";#N/A,#N/A,FALSE,"비용";#N/A,#N/A,FALSE,"보증2";#N/A,#N/A,FALSE,"보증1";#N/A,#N/A,FALSE,"보증";#N/A,#N/A,FALSE,"손익1";#N/A,#N/A,FALSE,"손익";#N/A,#N/A,FALSE,"부서별매출";#N/A,#N/A,FALSE,"매출"}</definedName>
    <definedName name="___J200" localSheetId="2"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3">#REF!,#REF!,#REF!,#REF!</definedName>
    <definedName name="___NFT1" localSheetId="2">#REF!,#REF!,#REF!,#REF!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3">{30,140,350,160,"",""}</definedName>
    <definedName name="___top1" localSheetId="2">{30,140,350,160,"",""}</definedName>
    <definedName name="___top1">{30,140,350,160,"",""}</definedName>
    <definedName name="___tt1" localSheetId="3" hidden="1">{#N/A,#N/A,TRUE,"일정"}</definedName>
    <definedName name="___tt1" localSheetId="2"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localSheetId="3" hidden="1">#REF!</definedName>
    <definedName name="__A1" localSheetId="2" hidden="1">#REF!</definedName>
    <definedName name="__A1" hidden="1">#REF!</definedName>
    <definedName name="__a12" localSheetId="3" hidden="1">{"'Monthly 1997'!$A$3:$S$89"}</definedName>
    <definedName name="__a12" localSheetId="2"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3" hidden="1">{#N/A,#N/A,FALSE,"인원";#N/A,#N/A,FALSE,"비용2";#N/A,#N/A,FALSE,"비용1";#N/A,#N/A,FALSE,"비용";#N/A,#N/A,FALSE,"보증2";#N/A,#N/A,FALSE,"보증1";#N/A,#N/A,FALSE,"보증";#N/A,#N/A,FALSE,"손익1";#N/A,#N/A,FALSE,"손익";#N/A,#N/A,FALSE,"부서별매출";#N/A,#N/A,FALSE,"매출"}</definedName>
    <definedName name="__AT1" localSheetId="2"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3" hidden="1">{#N/A,#N/A,FALSE,"인원";#N/A,#N/A,FALSE,"비용2";#N/A,#N/A,FALSE,"비용1";#N/A,#N/A,FALSE,"비용";#N/A,#N/A,FALSE,"보증2";#N/A,#N/A,FALSE,"보증1";#N/A,#N/A,FALSE,"보증";#N/A,#N/A,FALSE,"손익1";#N/A,#N/A,FALSE,"손익";#N/A,#N/A,FALSE,"부서별매출";#N/A,#N/A,FALSE,"매출"}</definedName>
    <definedName name="__AT3" localSheetId="2"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'[3]Параметр (ФОРМУДА)'!#REF!</definedName>
    <definedName name="__J200" localSheetId="3" hidden="1">{#N/A,#N/A,FALSE,"인원";#N/A,#N/A,FALSE,"비용2";#N/A,#N/A,FALSE,"비용1";#N/A,#N/A,FALSE,"비용";#N/A,#N/A,FALSE,"보증2";#N/A,#N/A,FALSE,"보증1";#N/A,#N/A,FALSE,"보증";#N/A,#N/A,FALSE,"손익1";#N/A,#N/A,FALSE,"손익";#N/A,#N/A,FALSE,"부서별매출";#N/A,#N/A,FALSE,"매출"}</definedName>
    <definedName name="__J200" localSheetId="2"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3">#REF!,#REF!,#REF!,#REF!</definedName>
    <definedName name="__NFT1" localSheetId="2">#REF!,#REF!,#REF!,#REF!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3">{30,140,350,160,"",""}</definedName>
    <definedName name="__top1" localSheetId="2">{30,140,350,160,"",""}</definedName>
    <definedName name="__top1">{30,140,350,160,"",""}</definedName>
    <definedName name="__tt1" localSheetId="3" hidden="1">{#N/A,#N/A,TRUE,"일정"}</definedName>
    <definedName name="__tt1" localSheetId="2"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localSheetId="3" hidden="1">#REF!</definedName>
    <definedName name="_1053__0_S" localSheetId="2" hidden="1">#REF!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localSheetId="3" hidden="1">#REF!</definedName>
    <definedName name="_440__0_S" localSheetId="2" hidden="1">#REF!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localSheetId="3" hidden="1">#REF!</definedName>
    <definedName name="_A1" localSheetId="2" hidden="1">#REF!</definedName>
    <definedName name="_A1" hidden="1">#REF!</definedName>
    <definedName name="_a12" localSheetId="3" hidden="1">{"'Monthly 1997'!$A$3:$S$89"}</definedName>
    <definedName name="_a12" localSheetId="2" hidden="1">{"'Monthly 1997'!$A$3:$S$89"}</definedName>
    <definedName name="_a12" hidden="1">{"'Monthly 1997'!$A$3:$S$89"}</definedName>
    <definedName name="_a145">#REF!</definedName>
    <definedName name="_a146">#REF!</definedName>
    <definedName name="_a147">#REF!</definedName>
    <definedName name="_A20">#REF!</definedName>
    <definedName name="_A61" localSheetId="3" hidden="1">{#N/A,#N/A,FALSE,"BODY"}</definedName>
    <definedName name="_A61" localSheetId="2"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3"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3">[4]!_a1Z,[4]!_a2Z</definedName>
    <definedName name="_aZ" localSheetId="2">[4]!_a1Z,[4]!_a2Z</definedName>
    <definedName name="_aZ" localSheetId="1">[4]!_a1Z,[4]!_a2Z</definedName>
    <definedName name="_aZ">[4]!_a1Z,[4]!_a2Z</definedName>
    <definedName name="_B100000" localSheetId="3">#REF!</definedName>
    <definedName name="_B100000" localSheetId="2">#REF!</definedName>
    <definedName name="_B100000">#REF!</definedName>
    <definedName name="_B699999">#N/A</definedName>
    <definedName name="_B80000" localSheetId="3">#REF!</definedName>
    <definedName name="_B80000" localSheetId="2">#REF!</definedName>
    <definedName name="_B80000">#REF!</definedName>
    <definedName name="_B99999" localSheetId="3">#REF!</definedName>
    <definedName name="_B99999" localSheetId="2">#REF!</definedName>
    <definedName name="_B99999">#REF!</definedName>
    <definedName name="_C65537" localSheetId="3">#REF!</definedName>
    <definedName name="_C65537" localSheetId="2">#REF!</definedName>
    <definedName name="_C65537">#REF!</definedName>
    <definedName name="_CT5">#REF!</definedName>
    <definedName name="_day3">#REF!</definedName>
    <definedName name="_day4">#REF!</definedName>
    <definedName name="_Dist_Bin" localSheetId="3" hidden="1">#REF!</definedName>
    <definedName name="_Dist_Bin" localSheetId="2" hidden="1">#REF!</definedName>
    <definedName name="_Dist_Bin" hidden="1">#REF!</definedName>
    <definedName name="_Dist_Values" localSheetId="3" hidden="1">#REF!</definedName>
    <definedName name="_Dist_Values" localSheetId="2" hidden="1">#REF!</definedName>
    <definedName name="_Dist_Values" hidden="1">#REF!</definedName>
    <definedName name="_Fill" localSheetId="3" hidden="1">#REF!</definedName>
    <definedName name="_Fill" localSheetId="2" hidden="1">#REF!</definedName>
    <definedName name="_Fill" hidden="1">#REF!</definedName>
    <definedName name="_FilterDatabase" localSheetId="3" hidden="1">#REF!</definedName>
    <definedName name="_FilterDatabase" localSheetId="2" hidden="1">#REF!</definedName>
    <definedName name="_FilterDatabase" hidden="1">#REF!</definedName>
    <definedName name="_J200" localSheetId="3" hidden="1">{#N/A,#N/A,FALSE,"인원";#N/A,#N/A,FALSE,"비용2";#N/A,#N/A,FALSE,"비용1";#N/A,#N/A,FALSE,"비용";#N/A,#N/A,FALSE,"보증2";#N/A,#N/A,FALSE,"보증1";#N/A,#N/A,FALSE,"보증";#N/A,#N/A,FALSE,"손익1";#N/A,#N/A,FALSE,"손익";#N/A,#N/A,FALSE,"부서별매출";#N/A,#N/A,FALSE,"매출"}</definedName>
    <definedName name="_J200" localSheetId="2"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localSheetId="3" hidden="1">#REF!</definedName>
    <definedName name="_MatInverse_In" localSheetId="2" hidden="1">#REF!</definedName>
    <definedName name="_MatInverse_In" hidden="1">#REF!</definedName>
    <definedName name="_MatInverse_Out" localSheetId="3" hidden="1">#REF!</definedName>
    <definedName name="_MatInverse_Out" localSheetId="2" hidden="1">#REF!</definedName>
    <definedName name="_MatInverse_Out" hidden="1">#REF!</definedName>
    <definedName name="_NFT1" localSheetId="3">#REF!,#REF!,#REF!,#REF!</definedName>
    <definedName name="_NFT1" localSheetId="2">#REF!,#REF!,#REF!,#REF!</definedName>
    <definedName name="_NFT1">#REF!,#REF!,#REF!,#REF!</definedName>
    <definedName name="_Order1" hidden="1">255</definedName>
    <definedName name="_Order2" hidden="1">0</definedName>
    <definedName name="_Per2">#N/A</definedName>
    <definedName name="_Sort" localSheetId="3" hidden="1">#REF!</definedName>
    <definedName name="_Sort" localSheetId="2"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3">{30,140,350,160,"",""}</definedName>
    <definedName name="_top1" localSheetId="2">{30,140,350,160,"",""}</definedName>
    <definedName name="_top1">{30,140,350,160,"",""}</definedName>
    <definedName name="_tt1" localSheetId="3" hidden="1">{#N/A,#N/A,TRUE,"일정"}</definedName>
    <definedName name="_tt1" localSheetId="2" hidden="1">{#N/A,#N/A,TRUE,"일정"}</definedName>
    <definedName name="_tt1" hidden="1">{#N/A,#N/A,TRUE,"일정"}</definedName>
    <definedName name="_tt195">#REF!</definedName>
    <definedName name="_TTT1">#REF!</definedName>
    <definedName name="_xlnm._FilterDatabase" localSheetId="3" hidden="1">#REF!</definedName>
    <definedName name="_xlnm._FilterDatabase" localSheetId="2" hidden="1">#REF!</definedName>
    <definedName name="_xlnm._FilterDatabase" hidden="1">#REF!</definedName>
    <definedName name="a" localSheetId="3">{30,140,350,160,"",""}</definedName>
    <definedName name="a" localSheetId="2">{30,140,350,160,"",""}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[5]Лист3!$A$2:$C$611</definedName>
    <definedName name="aaaa" localSheetId="3">#REF!</definedName>
    <definedName name="aaaa" localSheetId="2">#REF!</definedName>
    <definedName name="aaaa">#REF!</definedName>
    <definedName name="aa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NT">#N/A</definedName>
    <definedName name="AcrilBox">#REF!</definedName>
    <definedName name="ad" localSheetId="3">{30,140,350,160,"",""}</definedName>
    <definedName name="ad" localSheetId="2">{30,140,350,160,"",""}</definedName>
    <definedName name="ad">{30,140,350,160,"",""}</definedName>
    <definedName name="AE">#REF!</definedName>
    <definedName name="AE1148677">'[6]Жиззах янги раз'!#REF!</definedName>
    <definedName name="AE1148678">'[7]Жиззах янги раз'!#REF!</definedName>
    <definedName name="af" localSheetId="3">{30,140,350,160,"",""}</definedName>
    <definedName name="af" localSheetId="2">{30,140,350,160,"",""}</definedName>
    <definedName name="af">{30,140,350,160,"",""}</definedName>
    <definedName name="ag">#REF!</definedName>
    <definedName name="ah" localSheetId="3">{30,140,350,160,"",""}</definedName>
    <definedName name="ah" localSheetId="2">{30,140,350,160,"",""}</definedName>
    <definedName name="ah">{30,140,350,160,"",""}</definedName>
    <definedName name="AI">#REF!</definedName>
    <definedName name="aj" localSheetId="3">{30,140,350,160,"",""}</definedName>
    <definedName name="aj" localSheetId="2">{30,140,350,160,"",""}</definedName>
    <definedName name="aj">{30,140,350,160,"",""}</definedName>
    <definedName name="ak" localSheetId="3">{30,140,350,160,"",""}</definedName>
    <definedName name="ak" localSheetId="2">{30,140,350,160,"",""}</definedName>
    <definedName name="ak">{30,140,350,160,"",""}</definedName>
    <definedName name="AKNO">#N/A</definedName>
    <definedName name="Akril">#REF!</definedName>
    <definedName name="AL">#REF!</definedName>
    <definedName name="ALL">#REF!</definedName>
    <definedName name="allll" localSheetId="3">TRUNC(([4]!oy-1)/3+1)</definedName>
    <definedName name="allll" localSheetId="2">TRUNC(([4]!oy-1)/3+1)</definedName>
    <definedName name="allll">TRUNC((oy-1)/3+1)</definedName>
    <definedName name="AM" localSheetId="3">#REF!</definedName>
    <definedName name="AM" localSheetId="2">#REF!</definedName>
    <definedName name="AM">#REF!</definedName>
    <definedName name="Ammiak_SSBox" localSheetId="3">#REF!</definedName>
    <definedName name="Ammiak_SSBox" localSheetId="2">#REF!</definedName>
    <definedName name="Ammiak_SSBox">#REF!</definedName>
    <definedName name="Ammiak3Box" localSheetId="3">#REF!</definedName>
    <definedName name="Ammiak3Box" localSheetId="2">#REF!</definedName>
    <definedName name="Ammiak3Box">#REF!</definedName>
    <definedName name="AmmiakBox">#REF!</definedName>
    <definedName name="AmVodaBox">#REF!</definedName>
    <definedName name="AN">#REF!</definedName>
    <definedName name="and">#REF!</definedName>
    <definedName name="AO">#REF!</definedName>
    <definedName name="AP">#REF!</definedName>
    <definedName name="aq" localSheetId="3">{30,140,350,160,"",""}</definedName>
    <definedName name="aq" localSheetId="2">{30,140,350,160,"",""}</definedName>
    <definedName name="aq">{30,140,350,160,"",""}</definedName>
    <definedName name="aqz"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3">{30,140,350,160,"",""}</definedName>
    <definedName name="as" localSheetId="2">{30,140,350,160,"",""}</definedName>
    <definedName name="as">{30,140,350,160,"",""}</definedName>
    <definedName name="asd" localSheetId="3">{30,140,350,160,"",""}</definedName>
    <definedName name="asd" localSheetId="2">{30,140,350,160,"",""}</definedName>
    <definedName name="asd">{30,140,350,160,"",""}</definedName>
    <definedName name="asdasdawedwqd" localSheetId="3">{30,140,350,160,"",""}</definedName>
    <definedName name="asdasdawedwqd" localSheetId="2">{30,140,350,160,"",""}</definedName>
    <definedName name="asdasdawedwqd">{30,140,350,160,"",""}</definedName>
    <definedName name="ASDF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3">{30,140,350,160,"",""}</definedName>
    <definedName name="az" localSheetId="2">{30,140,350,160,"",""}</definedName>
    <definedName name="az">{30,140,350,160,"",""}</definedName>
    <definedName name="azbuka">#REF!</definedName>
    <definedName name="AzotPoj450Box">#REF!</definedName>
    <definedName name="b" localSheetId="3">{30,140,350,160,"",""}</definedName>
    <definedName name="b" localSheetId="2">{30,140,350,160,"",""}</definedName>
    <definedName name="b">{30,140,350,160,"",""}</definedName>
    <definedName name="b_">#REF!</definedName>
    <definedName name="B6999999">#N/A</definedName>
    <definedName name="BA">#REF!</definedName>
    <definedName name="BAC">#REF!</definedName>
    <definedName name="Baht">#REF!</definedName>
    <definedName name="Balans">[8]BAL!$A$1:$O$1858</definedName>
    <definedName name="Balans_9mesBox" localSheetId="3">#REF!</definedName>
    <definedName name="Balans_9mesBox" localSheetId="2">#REF!</definedName>
    <definedName name="Balans_9mesBox">#REF!</definedName>
    <definedName name="BB" localSheetId="3">#REF!</definedName>
    <definedName name="BB" localSheetId="2">#REF!</definedName>
    <definedName name="BB">#REF!</definedName>
    <definedName name="bbb" localSheetId="3">#REF!</definedName>
    <definedName name="bbb" localSheetId="2">#REF!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3">{30,140,350,160,"",""}</definedName>
    <definedName name="bn" localSheetId="2">{30,140,350,160,"",""}</definedName>
    <definedName name="bn">{30,140,350,160,"",""}</definedName>
    <definedName name="BO">#REF!</definedName>
    <definedName name="BP">#N/A</definedName>
    <definedName name="BPU" localSheetId="3">#REF!,#REF!</definedName>
    <definedName name="BPU" localSheetId="2">#REF!,#REF!</definedName>
    <definedName name="BPU">#REF!,#REF!</definedName>
    <definedName name="BQ" localSheetId="3">#REF!</definedName>
    <definedName name="BQ" localSheetId="2">#REF!</definedName>
    <definedName name="BQ">#REF!</definedName>
    <definedName name="BR" localSheetId="3">#REF!</definedName>
    <definedName name="BR" localSheetId="2">#REF!</definedName>
    <definedName name="BR">#REF!</definedName>
    <definedName name="BS" localSheetId="3">#REF!</definedName>
    <definedName name="BS" localSheetId="2">#REF!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3">{30,140,350,160,"",""}</definedName>
    <definedName name="bvc" localSheetId="2">{30,140,350,160,"",""}</definedName>
    <definedName name="bvc">{30,140,350,160,"",""}</definedName>
    <definedName name="bvhk" localSheetId="3">#REF!,#REF!,#REF!</definedName>
    <definedName name="bvhk" localSheetId="2">#REF!,#REF!,#REF!</definedName>
    <definedName name="bvhk">#REF!,#REF!,#REF!</definedName>
    <definedName name="BW" localSheetId="3">#REF!</definedName>
    <definedName name="BW" localSheetId="2">#REF!</definedName>
    <definedName name="BW">#REF!</definedName>
    <definedName name="BX" localSheetId="3">#REF!</definedName>
    <definedName name="BX" localSheetId="2">#REF!</definedName>
    <definedName name="BX">#REF!</definedName>
    <definedName name="BY" localSheetId="3">#REF!</definedName>
    <definedName name="BY" localSheetId="2">#REF!</definedName>
    <definedName name="BY">#REF!</definedName>
    <definedName name="BZ">#REF!</definedName>
    <definedName name="Bс37">#REF!</definedName>
    <definedName name="CA">#REF!</definedName>
    <definedName name="CaClBox">#REF!</definedName>
    <definedName name="can">#REF!</definedName>
    <definedName name="CAPA" localSheetId="3"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 localSheetId="3">TRUNC(([4]!oy-1)/3+1)</definedName>
    <definedName name="ch" localSheetId="2">TRUNC(([4]!oy-1)/3+1)</definedName>
    <definedName name="ch">TRUNC((oy-1)/3+1)</definedName>
    <definedName name="chala" localSheetId="3">#REF!</definedName>
    <definedName name="chala" localSheetId="2">#REF!</definedName>
    <definedName name="chala">#REF!</definedName>
    <definedName name="cho" localSheetId="3" hidden="1">{"'Monthly 1997'!$A$3:$S$89"}</definedName>
    <definedName name="cho" localSheetId="2"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3">{30,140,350,160,"",""}</definedName>
    <definedName name="cvb" localSheetId="2">{30,140,350,160,"",""}</definedName>
    <definedName name="cvb">{30,140,350,160,"",""}</definedName>
    <definedName name="cy">2001</definedName>
    <definedName name="d">3</definedName>
    <definedName name="d_">#REF!</definedName>
    <definedName name="dac" localSheetId="3">[4]!_a1Z,[4]!_a2Z</definedName>
    <definedName name="dac" localSheetId="2">[4]!_a1Z,[4]!_a2Z</definedName>
    <definedName name="dac" localSheetId="1">[4]!_a1Z,[4]!_a2Z</definedName>
    <definedName name="dac">[4]!_a1Z,[4]!_a2Z</definedName>
    <definedName name="DAF" localSheetId="3">#REF!</definedName>
    <definedName name="DAF" localSheetId="2">#REF!</definedName>
    <definedName name="DAF">#REF!</definedName>
    <definedName name="dasd" localSheetId="3">#REF!</definedName>
    <definedName name="dasd" localSheetId="2">#REF!</definedName>
    <definedName name="dasd">#REF!</definedName>
    <definedName name="data" localSheetId="3">#REF!</definedName>
    <definedName name="data" localSheetId="2">#REF!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3">TRUNC(([4]!oy-1)/3+1)</definedName>
    <definedName name="dddddd" localSheetId="2">TRUNC(([4]!oy-1)/3+1)</definedName>
    <definedName name="dddddd">TRUNC((oy-1)/3+1)</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3">{30,140,350,160,"",""}</definedName>
    <definedName name="df" localSheetId="2">{30,140,350,160,"",""}</definedName>
    <definedName name="df">{30,140,350,160,"",""}</definedName>
    <definedName name="dfasd">#REF!</definedName>
    <definedName name="DFDSF">#REF!</definedName>
    <definedName name="dfg">#REF!</definedName>
    <definedName name="DFT" localSheetId="3">#REF!,#REF!,#REF!,#REF!,#REF!,#REF!,#REF!</definedName>
    <definedName name="DFT" localSheetId="2">#REF!,#REF!,#REF!,#REF!,#REF!,#REF!,#REF!</definedName>
    <definedName name="DFT">#REF!,#REF!,#REF!,#REF!,#REF!,#REF!,#REF!</definedName>
    <definedName name="dg" localSheetId="3">#REF!</definedName>
    <definedName name="dg" localSheetId="2">#REF!</definedName>
    <definedName name="dg">#REF!</definedName>
    <definedName name="Dialog1_Button2_Click">#N/A</definedName>
    <definedName name="DOCUNO">#N/A</definedName>
    <definedName name="Dollar" localSheetId="3">#REF!</definedName>
    <definedName name="Dollar" localSheetId="2">#REF!</definedName>
    <definedName name="Dollar">#REF!</definedName>
    <definedName name="dse" localSheetId="3">{30,140,350,160,"",""}</definedName>
    <definedName name="dse" localSheetId="2">{30,140,350,160,"",""}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3">{30,140,350,160,"",""}</definedName>
    <definedName name="e" localSheetId="2">{30,140,350,160,"",""}</definedName>
    <definedName name="e">{30,140,350,160,"",""}</definedName>
    <definedName name="eee">#REF!</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 localSheetId="3">{30,140,350,160,"",""}</definedName>
    <definedName name="ew" localSheetId="2">{30,140,350,160,"",""}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3">{30,140,350,160,"",""}</definedName>
    <definedName name="ey" localSheetId="2">{30,140,350,160,"",""}</definedName>
    <definedName name="ey">{30,140,350,160,"",""}</definedName>
    <definedName name="F">#REF!</definedName>
    <definedName name="FaktBox">#REF!</definedName>
    <definedName name="fcdf">#REF!</definedName>
    <definedName name="fd">#REF!</definedName>
    <definedName name="fdghsssssrdy"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3" hidden="1">{#N/A,#N/A,FALSE,"BODY"}</definedName>
    <definedName name="fdsdfsfdsfdsfds" localSheetId="2" hidden="1">{#N/A,#N/A,FALSE,"BODY"}</definedName>
    <definedName name="fdsdfsfdsfdsfds" hidden="1">{#N/A,#N/A,FALSE,"BODY"}</definedName>
    <definedName name="fff">#REF!</definedName>
    <definedName name="ffff">#REF!</definedName>
    <definedName name="ffx" localSheetId="3" hidden="1">{#N/A,#N/A,FALSE,"BODY"}</definedName>
    <definedName name="ffx" localSheetId="2" hidden="1">{#N/A,#N/A,FALSE,"BODY"}</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localSheetId="3" hidden="1">{#N/A,#N/A,FALSE,"BODY"}</definedName>
    <definedName name="front_2" localSheetId="2" hidden="1">{#N/A,#N/A,FALSE,"BODY"}</definedName>
    <definedName name="front_2" hidden="1">{#N/A,#N/A,FALSE,"BODY"}</definedName>
    <definedName name="FullDate">#N/A</definedName>
    <definedName name="G">#REF!</definedName>
    <definedName name="gf" localSheetId="3">{30,140,350,160,"",""}</definedName>
    <definedName name="gf" localSheetId="2">{30,140,350,160,"",""}</definedName>
    <definedName name="gf">{30,140,350,160,"",""}</definedName>
    <definedName name="GFAS">#N/A</definedName>
    <definedName name="gfgfgg" localSheetId="3">[4]!дел/1000</definedName>
    <definedName name="gfgfgg" localSheetId="2">[4]!дел/1000</definedName>
    <definedName name="gfgfgg" localSheetId="1">[4]!дел/1000</definedName>
    <definedName name="gfgfgg">[4]!дел/1000</definedName>
    <definedName name="gg" localSheetId="3">#REF!</definedName>
    <definedName name="gg" localSheetId="2">#REF!</definedName>
    <definedName name="gg">#REF!</definedName>
    <definedName name="gg\" localSheetId="3">#REF!</definedName>
    <definedName name="gg\" localSheetId="2">#REF!</definedName>
    <definedName name="gg\">#REF!</definedName>
    <definedName name="ggg" localSheetId="3">#REF!</definedName>
    <definedName name="ggg" localSheetId="2">#REF!</definedName>
    <definedName name="ggg">#REF!</definedName>
    <definedName name="gh">#N/A</definedName>
    <definedName name="ghghgh">#REF!</definedName>
    <definedName name="ghj">#REF!</definedName>
    <definedName name="ghjhb" localSheetId="3">[4]!дел/1000</definedName>
    <definedName name="ghjhb" localSheetId="2">[4]!дел/1000</definedName>
    <definedName name="ghjhb" localSheetId="1">[4]!дел/1000</definedName>
    <definedName name="ghjhb">[4]!дел/1000</definedName>
    <definedName name="GipoxloritBox" localSheetId="3">#REF!</definedName>
    <definedName name="GipoxloritBox" localSheetId="2">#REF!</definedName>
    <definedName name="GipoxloritBox">#REF!</definedName>
    <definedName name="GOVBox" localSheetId="3">#REF!</definedName>
    <definedName name="GOVBox" localSheetId="2">#REF!</definedName>
    <definedName name="GOVBox">#REF!</definedName>
    <definedName name="h" localSheetId="3">{30,140,350,160,"",""}</definedName>
    <definedName name="h" localSheetId="2">{30,140,350,160,"",""}</definedName>
    <definedName name="h">{30,140,350,160,"",""}</definedName>
    <definedName name="HEAT">#REF!</definedName>
    <definedName name="hf" localSheetId="3">{30,140,350,160,"",""}</definedName>
    <definedName name="hf" localSheetId="2">{30,140,350,160,"",""}</definedName>
    <definedName name="hf">{30,140,350,160,"",""}</definedName>
    <definedName name="hgh" localSheetId="3">{30,140,350,160,"",""}</definedName>
    <definedName name="hgh" localSheetId="2">{30,140,350,160,"",""}</definedName>
    <definedName name="hgh">{30,140,350,160,"",""}</definedName>
    <definedName name="hghghghghghgh">#REF!</definedName>
    <definedName name="hhh">#REF!</definedName>
    <definedName name="hhj">#REF!</definedName>
    <definedName name="hj">#REF!</definedName>
    <definedName name="hjilll" localSheetId="3">TRUNC(([4]!oy-1)/3+1)</definedName>
    <definedName name="hjilll" localSheetId="2">TRUNC(([4]!oy-1)/3+1)</definedName>
    <definedName name="hjilll">TRUNC(([4]!oy-1)/3+1)</definedName>
    <definedName name="hkj" localSheetId="3">#REF!</definedName>
    <definedName name="hkj" localSheetId="2">#REF!</definedName>
    <definedName name="hkj">#REF!</definedName>
    <definedName name="HTML_CodePage" hidden="1">874</definedName>
    <definedName name="HTML_Control" localSheetId="3" hidden="1">{"'Monthly 1997'!$A$3:$S$89"}</definedName>
    <definedName name="HTML_Control" localSheetId="2" hidden="1">{"'Monthly 1997'!$A$3:$S$89"}</definedName>
    <definedName name="HTML_Control" hidden="1">{"'Monthly 1997'!$A$3:$S$89"}</definedName>
    <definedName name="HTML_Control1" localSheetId="3" hidden="1">{"'Monthly 1997'!$A$3:$S$89"}</definedName>
    <definedName name="HTML_Control1" localSheetId="2"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3">{30,140,350,160,"",""}</definedName>
    <definedName name="I" localSheetId="2">{30,140,350,160,"",""}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3">[4]!_a1Z,[4]!_a2Z</definedName>
    <definedName name="INVESTMENT" localSheetId="2">[4]!_a1Z,[4]!_a2Z</definedName>
    <definedName name="INVESTMENT" localSheetId="1">[4]!_a1Z,[4]!_a2Z</definedName>
    <definedName name="INVESTMENT">[4]!_a1Z,[4]!_a2Z</definedName>
    <definedName name="io" localSheetId="3">{30,140,350,160,"",""}</definedName>
    <definedName name="io" localSheetId="2">{30,140,350,160,"",""}</definedName>
    <definedName name="io">{30,140,350,160,"",""}</definedName>
    <definedName name="iu" localSheetId="3">{30,140,350,160,"",""}</definedName>
    <definedName name="iu" localSheetId="2">{30,140,350,160,"",""}</definedName>
    <definedName name="iu">{30,140,350,160,"",""}</definedName>
    <definedName name="IU_2">'[9]табли 4 местний совет'!#REF!</definedName>
    <definedName name="iuy" localSheetId="3">{30,140,350,160,"",""}</definedName>
    <definedName name="iuy" localSheetId="2">{30,140,350,160,"",""}</definedName>
    <definedName name="iuy">{30,140,350,160,"",""}</definedName>
    <definedName name="j" localSheetId="3">{30,140,350,160,"",""}</definedName>
    <definedName name="j" localSheetId="2">{30,140,350,160,"",""}</definedName>
    <definedName name="j">{30,140,350,160,"",""}</definedName>
    <definedName name="jhjkfhkj">#REF!</definedName>
    <definedName name="jjkjkjkjkj">#REF!</definedName>
    <definedName name="jkkn" localSheetId="3">{30,140,350,160,"",""}</definedName>
    <definedName name="jkkn" localSheetId="2">{30,140,350,160,"",""}</definedName>
    <definedName name="jkkn">{30,140,350,160,"",""}</definedName>
    <definedName name="jlk">#REF!</definedName>
    <definedName name="JOB">#REF!</definedName>
    <definedName name="K">#REF!</definedName>
    <definedName name="K4Box">#REF!</definedName>
    <definedName name="K9Box">#REF!</definedName>
    <definedName name="ka" localSheetId="3">TRUNC(([4]!oy-1)/3+1)</definedName>
    <definedName name="ka" localSheetId="2">TRUNC(([4]!oy-1)/3+1)</definedName>
    <definedName name="ka">TRUNC(([4]!oy-1)/3+1)</definedName>
    <definedName name="KalkulyatsiyaBox" localSheetId="3">#REF!</definedName>
    <definedName name="KalkulyatsiyaBox" localSheetId="2">#REF!</definedName>
    <definedName name="KalkulyatsiyaBox">#REF!</definedName>
    <definedName name="kash" localSheetId="3">{30,140,350,160,"",""}</definedName>
    <definedName name="kash" localSheetId="2">{30,140,350,160,"",""}</definedName>
    <definedName name="kash">{30,140,350,160,"",""}</definedName>
    <definedName name="KaustikaBox">#REF!</definedName>
    <definedName name="Kbcn" localSheetId="3">{30,140,350,160,"",""}</definedName>
    <definedName name="Kbcn" localSheetId="2">{30,140,350,160,"",""}</definedName>
    <definedName name="Kbcn">{30,140,350,160,"",""}</definedName>
    <definedName name="kbcnjr" localSheetId="3" hidden="1">#REF!</definedName>
    <definedName name="kbcnjr" localSheetId="2" hidden="1">#REF!</definedName>
    <definedName name="kbcnjr" hidden="1">#REF!</definedName>
    <definedName name="KislAzot_SSBox">#REF!</definedName>
    <definedName name="KislAzot3Box">#REF!</definedName>
    <definedName name="KislAzotBox">#REF!</definedName>
    <definedName name="KislIng450Box">#REF!</definedName>
    <definedName name="kj">#REF!</definedName>
    <definedName name="kjl" localSheetId="3">#REF!,#REF!,#REF!</definedName>
    <definedName name="kjl" localSheetId="2">#REF!,#REF!,#REF!</definedName>
    <definedName name="kjl">#REF!,#REF!,#REF!</definedName>
    <definedName name="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3" hidden="1">{#N/A,#N/A,FALSE,"BODY"}</definedName>
    <definedName name="KLJLK" localSheetId="2"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3">#REF!,#REF!</definedName>
    <definedName name="LGL" localSheetId="2">#REF!,#REF!</definedName>
    <definedName name="LGL">#REF!,#REF!</definedName>
    <definedName name="LGR" localSheetId="3">#REF!,#REF!</definedName>
    <definedName name="LGR" localSheetId="2">#REF!,#REF!</definedName>
    <definedName name="LGR">#REF!,#REF!</definedName>
    <definedName name="LIM">#REF!</definedName>
    <definedName name="ListToShow">#REF!</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3" hidden="1">{#N/A,#N/A,FALSE,"인원";#N/A,#N/A,FALSE,"비용2";#N/A,#N/A,FALSE,"비용1";#N/A,#N/A,FALSE,"비용";#N/A,#N/A,FALSE,"보증2";#N/A,#N/A,FALSE,"보증1";#N/A,#N/A,FALSE,"보증";#N/A,#N/A,FALSE,"손익1";#N/A,#N/A,FALSE,"손익";#N/A,#N/A,FALSE,"부서별매출";#N/A,#N/A,FALSE,"매출"}</definedName>
    <definedName name="local" localSheetId="2"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3">TRUNC(([4]!oy-1)/3+1)</definedName>
    <definedName name="lora" localSheetId="2">TRUNC(([4]!oy-1)/3+1)</definedName>
    <definedName name="lora">TRUNC((oy-1)/3+1)</definedName>
    <definedName name="lot" localSheetId="3">#REF!</definedName>
    <definedName name="lot" localSheetId="2">#REF!</definedName>
    <definedName name="lot">#REF!</definedName>
    <definedName name="LOTNO">#N/A</definedName>
    <definedName name="M" localSheetId="3">#REF!</definedName>
    <definedName name="M" localSheetId="2">#REF!</definedName>
    <definedName name="M">#REF!</definedName>
    <definedName name="m_AA" localSheetId="3">#REF!</definedName>
    <definedName name="m_AA" localSheetId="2">#REF!</definedName>
    <definedName name="m_AA">#REF!</definedName>
    <definedName name="MABox" localSheetId="3">#REF!</definedName>
    <definedName name="MABox" localSheetId="2">#REF!</definedName>
    <definedName name="MABox">#REF!</definedName>
    <definedName name="MANSUROV"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'[10]Зан-ть(р-ны)'!$5:$5</definedName>
    <definedName name="Metanol_RekBox" localSheetId="3">#REF!</definedName>
    <definedName name="Metanol_RekBox" localSheetId="2">#REF!</definedName>
    <definedName name="Metanol_RekBox">#REF!</definedName>
    <definedName name="Metanol_SBox" localSheetId="3">#REF!</definedName>
    <definedName name="Metanol_SBox" localSheetId="2">#REF!</definedName>
    <definedName name="Metanol_SBox">#REF!</definedName>
    <definedName name="MFT" localSheetId="3">#REF!,#REF!,#REF!,#REF!</definedName>
    <definedName name="MFT" localSheetId="2">#REF!,#REF!,#REF!,#REF!</definedName>
    <definedName name="MFT">#REF!,#REF!,#REF!,#REF!</definedName>
    <definedName name="MFTU" localSheetId="3">#REF!,#REF!,#REF!,#REF!</definedName>
    <definedName name="MFTU" localSheetId="2">#REF!,#REF!,#REF!,#REF!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3" hidden="1">{"'Monthly 1997'!$A$3:$S$89"}</definedName>
    <definedName name="monthl" localSheetId="2" hidden="1">{"'Monthly 1997'!$A$3:$S$89"}</definedName>
    <definedName name="monthl" hidden="1">{"'Monthly 1997'!$A$3:$S$89"}</definedName>
    <definedName name="Monthly" localSheetId="3" hidden="1">{"'Monthly 1997'!$A$3:$S$89"}</definedName>
    <definedName name="Monthly" localSheetId="2" hidden="1">{"'Monthly 1997'!$A$3:$S$89"}</definedName>
    <definedName name="Monthly" hidden="1">{"'Monthly 1997'!$A$3:$S$89"}</definedName>
    <definedName name="MSIX">#REF!</definedName>
    <definedName name="mtg">#REF!</definedName>
    <definedName name="MTHREE">#REF!</definedName>
    <definedName name="n" localSheetId="3">{30,140,350,160,"",""}</definedName>
    <definedName name="n" localSheetId="2">{30,140,350,160,"",""}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3">{30,140,350,160,"",""}</definedName>
    <definedName name="nb" localSheetId="2">{30,140,350,160,"",""}</definedName>
    <definedName name="nb">{30,140,350,160,"",""}</definedName>
    <definedName name="nbv" localSheetId="3">{30,140,350,160,"",""}</definedName>
    <definedName name="nbv" localSheetId="2">{30,140,350,160,"",""}</definedName>
    <definedName name="nbv">{30,140,350,160,"",""}</definedName>
    <definedName name="NDEDUINDC">#N/A</definedName>
    <definedName name="NFT" localSheetId="3">#REF!,#REF!,#REF!,#REF!</definedName>
    <definedName name="NFT" localSheetId="2">#REF!,#REF!,#REF!,#REF!</definedName>
    <definedName name="NFT">#REF!,#REF!,#REF!,#REF!</definedName>
    <definedName name="nhg" localSheetId="3">{30,140,350,160,"",""}</definedName>
    <definedName name="nhg" localSheetId="2">{30,140,350,160,"",""}</definedName>
    <definedName name="nhg">{30,140,350,160,"",""}</definedName>
    <definedName name="NitronBox">#REF!</definedName>
    <definedName name="nj">#REF!</definedName>
    <definedName name="nn">#REF!</definedName>
    <definedName name="NNN">#REF!</definedName>
    <definedName name="nonbaht">#REF!</definedName>
    <definedName name="novtab">'[10]Зан-ть(р-ны)'!$5:$5</definedName>
    <definedName name="№1" localSheetId="3">#REF!</definedName>
    <definedName name="№1" localSheetId="2">#REF!</definedName>
    <definedName name="№1">#REF!</definedName>
    <definedName name="o" localSheetId="3">{30,140,350,160,"",""}</definedName>
    <definedName name="o" localSheetId="2">{30,140,350,160,"",""}</definedName>
    <definedName name="o">{30,140,350,160,"",""}</definedName>
    <definedName name="OborBox">#REF!</definedName>
    <definedName name="obshiyT">#REF!</definedName>
    <definedName name="obsN">#REF!</definedName>
    <definedName name="OFF_ROAD" localSheetId="3">#REF!,#REF!,#REF!,#REF!,#REF!,#REF!,#REF!,#REF!,#REF!,#REF!,#REF!,#REF!</definedName>
    <definedName name="OFF_ROAD" localSheetId="2">#REF!,#REF!,#REF!,#REF!,#REF!,#REF!,#REF!,#REF!,#REF!,#REF!,#REF!,#REF!</definedName>
    <definedName name="OFF_ROAD">#REF!,#REF!,#REF!,#REF!,#REF!,#REF!,#REF!,#REF!,#REF!,#REF!,#REF!,#REF!</definedName>
    <definedName name="oiu" localSheetId="3">{30,140,350,160,"",""}</definedName>
    <definedName name="oiu" localSheetId="2">{30,140,350,160,"",""}</definedName>
    <definedName name="oiu">{30,140,350,160,"",""}</definedName>
    <definedName name="OLE_LINK1">#REF!</definedName>
    <definedName name="OLE_LINK3">#REF!</definedName>
    <definedName name="OLE_LINK6">#REF!</definedName>
    <definedName name="OO"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3">{30,140,350,160,"",""}</definedName>
    <definedName name="p" localSheetId="2">{30,140,350,160,"",""}</definedName>
    <definedName name="p">{30,140,350,160,"",""}</definedName>
    <definedName name="PACK" localSheetId="3" hidden="1">{#N/A,#N/A,FALSE,"BODY"}</definedName>
    <definedName name="PACK" localSheetId="2" hidden="1">{#N/A,#N/A,FALSE,"BODY"}</definedName>
    <definedName name="PACK" hidden="1">{#N/A,#N/A,FALSE,"BODY"}</definedName>
    <definedName name="PACKING" localSheetId="3" hidden="1">{#N/A,#N/A,FALSE,"BODY"}</definedName>
    <definedName name="PACKING" localSheetId="2" hidden="1">{#N/A,#N/A,FALSE,"BODY"}</definedName>
    <definedName name="PACKING" hidden="1">{#N/A,#N/A,FALSE,"BODY"}</definedName>
    <definedName name="PACKINGLIST" localSheetId="3" hidden="1">{#N/A,#N/A,FALSE,"BODY"}</definedName>
    <definedName name="PACKINGLIST" localSheetId="2"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3" hidden="1">{#N/A,#N/A,FALSE,"BODY"}</definedName>
    <definedName name="PL" localSheetId="2"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3">{30,140,350,160,"",""}</definedName>
    <definedName name="po" localSheetId="2">{30,140,350,160,"",""}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3">#REF!,#REF!,#REF!</definedName>
    <definedName name="Print_3_pages" localSheetId="2">#REF!,#REF!,#REF!</definedName>
    <definedName name="Print_3_pages">#REF!,#REF!,#REF!</definedName>
    <definedName name="Print_Area_MI" localSheetId="3">#REF!</definedName>
    <definedName name="Print_Area_MI" localSheetId="2">#REF!</definedName>
    <definedName name="Print_Area_MI">#REF!</definedName>
    <definedName name="Print_Titles_MI" localSheetId="3">#REF!</definedName>
    <definedName name="Print_Titles_MI" localSheetId="2">#REF!</definedName>
    <definedName name="Print_Titles_MI">#REF!</definedName>
    <definedName name="print3pages" localSheetId="3">#REF!,#REF!,#REF!</definedName>
    <definedName name="print3pages" localSheetId="2">#REF!,#REF!,#REF!</definedName>
    <definedName name="print3pages">#REF!,#REF!,#REF!</definedName>
    <definedName name="PRINT객ITLES" localSheetId="3">#REF!</definedName>
    <definedName name="PRINT객ITLES" localSheetId="2">#REF!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[11]Store!$B$128</definedName>
    <definedName name="ProchieBox" localSheetId="3">#REF!</definedName>
    <definedName name="ProchieBox" localSheetId="2">#REF!</definedName>
    <definedName name="ProchieBox">#REF!</definedName>
    <definedName name="PROJNO">#N/A</definedName>
    <definedName name="PYear2">#N/A</definedName>
    <definedName name="q" localSheetId="3">{30,140,350,160,"",""}</definedName>
    <definedName name="q" localSheetId="2">{30,140,350,160,"",""}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3">{30,140,350,160,"",""}</definedName>
    <definedName name="qw" localSheetId="2">{30,140,350,160,"",""}</definedName>
    <definedName name="qw">{30,140,350,160,"",""}</definedName>
    <definedName name="qwe" localSheetId="3">{30,140,350,160,"",""}</definedName>
    <definedName name="qwe" localSheetId="2">{30,140,350,160,"",""}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3">{30,140,350,160,"",""}</definedName>
    <definedName name="re" localSheetId="2">{30,140,350,160,"",""}</definedName>
    <definedName name="re">{30,140,350,160,"",""}</definedName>
    <definedName name="REFNO">#REF!</definedName>
    <definedName name="REMARK">#N/A</definedName>
    <definedName name="resp" localSheetId="3">DATE([4]!yil,[4]!oy,1)</definedName>
    <definedName name="resp" localSheetId="2">DATE([4]!yil,[4]!oy,1)</definedName>
    <definedName name="resp">DATE([4]!yil,[4]!oy,1)</definedName>
    <definedName name="respub" localSheetId="3">#REF!</definedName>
    <definedName name="respub" localSheetId="2">#REF!</definedName>
    <definedName name="respub">#REF!</definedName>
    <definedName name="Results" localSheetId="3">[12]Results!#REF!</definedName>
    <definedName name="Results" localSheetId="2">[12]Results!#REF!</definedName>
    <definedName name="Results">[12]Results!#REF!</definedName>
    <definedName name="rew" localSheetId="3">{30,140,350,160,"",""}</definedName>
    <definedName name="rew" localSheetId="2">{30,140,350,160,"",""}</definedName>
    <definedName name="rew">{30,140,350,160,"",""}</definedName>
    <definedName name="rexfn">#REF!</definedName>
    <definedName name="RezultatBox">#REF!</definedName>
    <definedName name="rfkmr"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3">{30,140,350,160,"",""}</definedName>
    <definedName name="rtew" localSheetId="2">{30,140,350,160,"",""}</definedName>
    <definedName name="rtew">{30,140,350,160,"",""}</definedName>
    <definedName name="Rw">#REF!</definedName>
    <definedName name="RY">#REF!</definedName>
    <definedName name="RZVD">#N/A</definedName>
    <definedName name="S">#REF!</definedName>
    <definedName name="sa" localSheetId="3">{30,140,350,160,"",""}</definedName>
    <definedName name="sa" localSheetId="2">{30,140,350,160,"",""}</definedName>
    <definedName name="sa">{30,140,350,160,"",""}</definedName>
    <definedName name="samarqa">#REF!</definedName>
    <definedName name="sana" localSheetId="3">DATE([4]!yil,[4]!oy,1)</definedName>
    <definedName name="sana" localSheetId="2">DATE([4]!yil,[4]!oy,1)</definedName>
    <definedName name="sana">DATE(yil,oy,1)</definedName>
    <definedName name="sd" localSheetId="3">{30,140,350,160,"",""}</definedName>
    <definedName name="sd" localSheetId="2">{30,140,350,160,"",""}</definedName>
    <definedName name="sd">{30,140,350,160,"",""}</definedName>
    <definedName name="sdfg">#REF!</definedName>
    <definedName name="sdfsdfsd" localSheetId="3">TRUNC(([4]!oy-1)/3+1)</definedName>
    <definedName name="sdfsdfsd" localSheetId="2">TRUNC(([4]!oy-1)/3+1)</definedName>
    <definedName name="sdfsdfsd">TRUNC((oy-1)/3+1)</definedName>
    <definedName name="sdfsfdf" localSheetId="3">#REF!</definedName>
    <definedName name="sdfsfdf" localSheetId="2">#REF!</definedName>
    <definedName name="sdfsfdf">#REF!</definedName>
    <definedName name="se" localSheetId="3">{30,140,350,160,"",""}</definedName>
    <definedName name="se" localSheetId="2">{30,140,350,160,"",""}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3">{30,140,350,160,"",""}</definedName>
    <definedName name="sf" localSheetId="2">{30,140,350,160,"",""}</definedName>
    <definedName name="sf">{30,140,350,160,"",""}</definedName>
    <definedName name="shsssreywwet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yankaBox">#REF!</definedName>
    <definedName name="SolyankaKatBox">#REF!</definedName>
    <definedName name="sr">#REF!</definedName>
    <definedName name="SravnenieBox">#REF!</definedName>
    <definedName name="SravnitelnayaBox">#REF!</definedName>
    <definedName name="ss" localSheetId="3">{30,140,350,160,"",""}</definedName>
    <definedName name="ss" localSheetId="2">{30,140,350,160,"",""}</definedName>
    <definedName name="ss">{30,140,350,160,"",""}</definedName>
    <definedName name="SSS"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DATE">#REF!</definedName>
    <definedName name="SulfatBox">#REF!</definedName>
    <definedName name="SUMMARY">#REF!</definedName>
    <definedName name="sung" localSheetId="3" hidden="1">{"'Monthly 1997'!$A$3:$S$89"}</definedName>
    <definedName name="sung" localSheetId="2" hidden="1">{"'Monthly 1997'!$A$3:$S$89"}</definedName>
    <definedName name="sung" hidden="1">{"'Monthly 1997'!$A$3:$S$89"}</definedName>
    <definedName name="sung2" localSheetId="3" hidden="1">{"'Monthly 1997'!$A$3:$S$89"}</definedName>
    <definedName name="sung2" localSheetId="2" hidden="1">{"'Monthly 1997'!$A$3:$S$89"}</definedName>
    <definedName name="sung2" hidden="1">{"'Monthly 1997'!$A$3:$S$89"}</definedName>
    <definedName name="SVOD">#N/A</definedName>
    <definedName name="SxemBox">#REF!</definedName>
    <definedName name="SxemNitronBox">#REF!</definedName>
    <definedName name="t" localSheetId="3">{30,140,350,160,"",""}</definedName>
    <definedName name="t" localSheetId="2">{30,140,350,160,"",""}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 localSheetId="3">#REF!,#REF!,#REF!,#REF!</definedName>
    <definedName name="TFT" localSheetId="2">#REF!,#REF!,#REF!,#REF!</definedName>
    <definedName name="TFT">#REF!,#REF!,#REF!,#REF!</definedName>
    <definedName name="th" localSheetId="3">#REF!</definedName>
    <definedName name="th" localSheetId="2">#REF!</definedName>
    <definedName name="th">#REF!</definedName>
    <definedName name="TiomochBox" localSheetId="3">#REF!</definedName>
    <definedName name="TiomochBox" localSheetId="2">#REF!</definedName>
    <definedName name="TiomochBox">#REF!</definedName>
    <definedName name="tlfAprt" localSheetId="3">#REF!</definedName>
    <definedName name="tlfAprt" localSheetId="2">#REF!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3">[4]!дел/1000</definedName>
    <definedName name="total" localSheetId="2">[4]!дел/1000</definedName>
    <definedName name="total" localSheetId="1">[4]!дел/1000</definedName>
    <definedName name="total">[4]!дел/1000</definedName>
    <definedName name="tr" localSheetId="3">{30,140,350,160,"",""}</definedName>
    <definedName name="tr" localSheetId="2">{30,140,350,160,"",""}</definedName>
    <definedName name="tr">{30,140,350,160,"",""}</definedName>
    <definedName name="tre" localSheetId="3">{30,140,350,160,"",""}</definedName>
    <definedName name="tre" localSheetId="2">{30,140,350,160,"",""}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3" hidden="1">{#N/A,#N/A,TRUE,"일정"}</definedName>
    <definedName name="tt" localSheetId="2" hidden="1">{#N/A,#N/A,TRUE,"일정"}</definedName>
    <definedName name="tt" hidden="1">{#N/A,#N/A,TRUE,"일정"}</definedName>
    <definedName name="TTT">#REF!</definedName>
    <definedName name="ty" localSheetId="3">{30,140,350,160,"",""}</definedName>
    <definedName name="ty" localSheetId="2">{30,140,350,160,"",""}</definedName>
    <definedName name="ty">{30,140,350,160,"",""}</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3">{30,140,350,160,"",""}</definedName>
    <definedName name="tyu" localSheetId="2">{30,140,350,160,"",""}</definedName>
    <definedName name="tyu">{30,140,350,160,"",""}</definedName>
    <definedName name="u" localSheetId="3">{30,140,350,160,"",""}</definedName>
    <definedName name="u" localSheetId="2">{30,140,350,160,"",""}</definedName>
    <definedName name="u">{30,140,350,160,"",""}</definedName>
    <definedName name="UglekisBox">#REF!</definedName>
    <definedName name="uiy" localSheetId="3">{30,140,350,160,"",""}</definedName>
    <definedName name="uiy" localSheetId="2">{30,140,350,160,"",""}</definedName>
    <definedName name="uiy">{30,140,350,160,"",""}</definedName>
    <definedName name="Uksus70Box">#REF!</definedName>
    <definedName name="Uksus99Box">#REF!</definedName>
    <definedName name="UNIT">#N/A</definedName>
    <definedName name="UOM">#N/A</definedName>
    <definedName name="ure">#N/A</definedName>
    <definedName name="uy" localSheetId="3">{30,140,350,160,"",""}</definedName>
    <definedName name="uy" localSheetId="2">{30,140,350,160,"",""}</definedName>
    <definedName name="uy">{30,140,350,160,"",""}</definedName>
    <definedName name="uyjh" localSheetId="3">{30,140,350,160,"",""}</definedName>
    <definedName name="uyjh" localSheetId="2">{30,140,350,160,"",""}</definedName>
    <definedName name="uyjh">{30,140,350,160,"",""}</definedName>
    <definedName name="uyt" localSheetId="3">{30,140,350,160,"",""}</definedName>
    <definedName name="uyt" localSheetId="2">{30,140,350,160,"",""}</definedName>
    <definedName name="uyt">{30,140,350,160,"",""}</definedName>
    <definedName name="v" localSheetId="3">{30,140,350,160,"",""}</definedName>
    <definedName name="v" localSheetId="2">{30,140,350,160,"",""}</definedName>
    <definedName name="v">{30,140,350,160,"",""}</definedName>
    <definedName name="VarABox">#REF!</definedName>
    <definedName name="VarBBox">#REF!</definedName>
    <definedName name="vb">#REF!</definedName>
    <definedName name="vbc">#REF!</definedName>
    <definedName name="vbghh">#REF!</definedName>
    <definedName name="vcx" localSheetId="3">{30,140,350,160,"",""}</definedName>
    <definedName name="vcx" localSheetId="2">{30,140,350,160,"",""}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3">{30,140,350,160,"",""}</definedName>
    <definedName name="w" localSheetId="2">{30,140,350,160,"",""}</definedName>
    <definedName name="w">{30,140,350,160,"",""}</definedName>
    <definedName name="W.SHOP">#N/A</definedName>
    <definedName name="wa">#REF!</definedName>
    <definedName name="we" localSheetId="3">{30,140,350,160,"",""}</definedName>
    <definedName name="we" localSheetId="2">{30,140,350,160,"",""}</definedName>
    <definedName name="we">{30,140,350,160,"",""}</definedName>
    <definedName name="weeee" localSheetId="3" hidden="1">{#N/A,#N/A,FALSE,"인원";#N/A,#N/A,FALSE,"비용2";#N/A,#N/A,FALSE,"비용1";#N/A,#N/A,FALSE,"비용";#N/A,#N/A,FALSE,"보증2";#N/A,#N/A,FALSE,"보증1";#N/A,#N/A,FALSE,"보증";#N/A,#N/A,FALSE,"손익1";#N/A,#N/A,FALSE,"손익";#N/A,#N/A,FALSE,"부서별매출";#N/A,#N/A,FALSE,"매출"}</definedName>
    <definedName name="weeee" localSheetId="2"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3">{30,140,350,160,"",""}</definedName>
    <definedName name="wer" localSheetId="2">{30,140,350,160,"",""}</definedName>
    <definedName name="wer">{30,140,350,160,"",""}</definedName>
    <definedName name="wf" localSheetId="3">{30,140,350,160,"",""}</definedName>
    <definedName name="wf" localSheetId="2">{30,140,350,160,"",""}</definedName>
    <definedName name="wf">{30,140,350,160,"",""}</definedName>
    <definedName name="WFL" localSheetId="3">#REF!,#REF!</definedName>
    <definedName name="WFL" localSheetId="2">#REF!,#REF!</definedName>
    <definedName name="WFL">#REF!,#REF!</definedName>
    <definedName name="wgeaw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3">#REF!,#REF!</definedName>
    <definedName name="WIL" localSheetId="2">#REF!,#REF!</definedName>
    <definedName name="WIL">#REF!,#REF!</definedName>
    <definedName name="WIR" localSheetId="3">#REF!,#REF!</definedName>
    <definedName name="WIR" localSheetId="2">#REF!,#REF!</definedName>
    <definedName name="WIR">#REF!,#REF!</definedName>
    <definedName name="wq">#REF!</definedName>
    <definedName name="wqe" localSheetId="3">{30,140,350,160,"",""}</definedName>
    <definedName name="wqe" localSheetId="2">{30,140,350,160,"",""}</definedName>
    <definedName name="wqe">{30,140,350,160,"",""}</definedName>
    <definedName name="wr" localSheetId="3" hidden="1">#REF!</definedName>
    <definedName name="wr" localSheetId="2" hidden="1">#REF!</definedName>
    <definedName name="wr" hidden="1">#REF!</definedName>
    <definedName name="wrn.ccr." localSheetId="3" hidden="1">{#N/A,#N/A,FALSE,"BODY"}</definedName>
    <definedName name="wrn.ccr." localSheetId="2" hidden="1">{#N/A,#N/A,FALSE,"BODY"}</definedName>
    <definedName name="wrn.ccr." hidden="1">{#N/A,#N/A,FALSE,"BODY"}</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3"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2"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3" hidden="1">{#N/A,#N/A,FALSE,"Input1"}</definedName>
    <definedName name="wrn.list1." localSheetId="2" hidden="1">{#N/A,#N/A,FALSE,"Input1"}</definedName>
    <definedName name="wrn.list1." hidden="1">{#N/A,#N/A,FALSE,"Input1"}</definedName>
    <definedName name="wrn.list2." localSheetId="3" hidden="1">{#N/A,#N/A,FALSE,"Input1"}</definedName>
    <definedName name="wrn.list2." localSheetId="2" hidden="1">{#N/A,#N/A,FALSE,"Input1"}</definedName>
    <definedName name="wrn.list2." hidden="1">{#N/A,#N/A,FALSE,"Input1"}</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3" hidden="1">{#N/A,#N/A,FALSE,"단축1";#N/A,#N/A,FALSE,"단축2";#N/A,#N/A,FALSE,"단축3";#N/A,#N/A,FALSE,"장축";#N/A,#N/A,FALSE,"4WD"}</definedName>
    <definedName name="wrn.전부인쇄." localSheetId="2" hidden="1">{#N/A,#N/A,FALSE,"단축1";#N/A,#N/A,FALSE,"단축2";#N/A,#N/A,FALSE,"단축3";#N/A,#N/A,FALSE,"장축";#N/A,#N/A,FALSE,"4WD"}</definedName>
    <definedName name="wrn.전부인쇄." hidden="1">{#N/A,#N/A,FALSE,"단축1";#N/A,#N/A,FALSE,"단축2";#N/A,#N/A,FALSE,"단축3";#N/A,#N/A,FALSE,"장축";#N/A,#N/A,FALSE,"4WD"}</definedName>
    <definedName name="wrn.주간._.보고." localSheetId="3" hidden="1">{#N/A,#N/A,TRUE,"일정"}</definedName>
    <definedName name="wrn.주간._.보고." localSheetId="2" hidden="1">{#N/A,#N/A,TRUE,"일정"}</definedName>
    <definedName name="wrn.주간._.보고." hidden="1">{#N/A,#N/A,TRUE,"일정"}</definedName>
    <definedName name="ws" localSheetId="3">{30,140,350,160,"",""}</definedName>
    <definedName name="ws" localSheetId="2">{30,140,350,160,"",""}</definedName>
    <definedName name="ws">{30,140,350,160,"",""}</definedName>
    <definedName name="wsd">#REF!</definedName>
    <definedName name="wt" localSheetId="3">{30,140,350,160,"",""}</definedName>
    <definedName name="wt" localSheetId="2">{30,140,350,160,"",""}</definedName>
    <definedName name="wt">{30,140,350,160,"",""}</definedName>
    <definedName name="wv" localSheetId="3">{30,140,350,160,"",""}</definedName>
    <definedName name="wv" localSheetId="2">{30,140,350,160,"",""}</definedName>
    <definedName name="wv">{30,140,350,160,"",""}</definedName>
    <definedName name="www">#REF!</definedName>
    <definedName name="WWWW" localSheetId="3" hidden="1">{#N/A,#N/A,TRUE,"일정"}</definedName>
    <definedName name="WWWW" localSheetId="2" hidden="1">{#N/A,#N/A,TRUE,"일정"}</definedName>
    <definedName name="WWWW" hidden="1">{#N/A,#N/A,TRUE,"일정"}</definedName>
    <definedName name="wx" localSheetId="3">{30,140,350,160,"",""}</definedName>
    <definedName name="wx" localSheetId="2">{30,140,350,160,"",""}</definedName>
    <definedName name="wx">{30,140,350,160,"",""}</definedName>
    <definedName name="wy" localSheetId="3">{30,140,350,160,"",""}</definedName>
    <definedName name="wy" localSheetId="2">{30,140,350,160,"",""}</definedName>
    <definedName name="wy">{30,140,350,160,"",""}</definedName>
    <definedName name="wz">#REF!</definedName>
    <definedName name="x" localSheetId="3">{30,140,350,160,"",""}</definedName>
    <definedName name="x" localSheetId="2">{30,140,350,160,"",""}</definedName>
    <definedName name="x">{30,140,350,160,"",""}</definedName>
    <definedName name="xcv" localSheetId="3">{30,140,350,160,"",""}</definedName>
    <definedName name="xcv" localSheetId="2">{30,140,350,160,"",""}</definedName>
    <definedName name="xcv">{30,140,350,160,"",""}</definedName>
    <definedName name="xczx" localSheetId="3">{30,140,350,160,"",""}</definedName>
    <definedName name="xczx" localSheetId="2">{30,140,350,160,"",""}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3">{30,140,350,160,"",""}</definedName>
    <definedName name="y" localSheetId="2">{30,140,350,160,"",""}</definedName>
    <definedName name="y">{30,140,350,160,"",""}</definedName>
    <definedName name="yil">#N/A</definedName>
    <definedName name="yt" localSheetId="3">{30,140,350,160,"",""}</definedName>
    <definedName name="yt" localSheetId="2">{30,140,350,160,"",""}</definedName>
    <definedName name="yt">{30,140,350,160,"",""}</definedName>
    <definedName name="ytr" localSheetId="3">{30,140,350,160,"",""}</definedName>
    <definedName name="ytr" localSheetId="2">{30,140,350,160,"",""}</definedName>
    <definedName name="ytr">{30,140,350,160,"",""}</definedName>
    <definedName name="ytu" localSheetId="3">{30,140,350,160,"",""}</definedName>
    <definedName name="ytu" localSheetId="2">{30,140,350,160,"",""}</definedName>
    <definedName name="ytu">{30,140,350,160,"",""}</definedName>
    <definedName name="yy">#N/A</definedName>
    <definedName name="z" localSheetId="3">{30,140,350,160,"",""}</definedName>
    <definedName name="z" localSheetId="2">{30,140,350,160,"",""}</definedName>
    <definedName name="z">{30,140,350,160,"",""}</definedName>
    <definedName name="Z_28E99C00_2E50_4A25_9D21_7801798C21BD_.wvu.PrintArea" localSheetId="3" hidden="1">#REF!</definedName>
    <definedName name="Z_28E99C00_2E50_4A25_9D21_7801798C21BD_.wvu.PrintArea" localSheetId="2" hidden="1">#REF!</definedName>
    <definedName name="Z_28E99C00_2E50_4A25_9D21_7801798C21BD_.wvu.PrintArea" hidden="1">#REF!</definedName>
    <definedName name="Z_363221E4_558F_4717_B6AD_63B76229A86A_.wvu.PrintArea" localSheetId="3" hidden="1">#REF!</definedName>
    <definedName name="Z_363221E4_558F_4717_B6AD_63B76229A86A_.wvu.PrintArea" localSheetId="2" hidden="1">#REF!</definedName>
    <definedName name="Z_363221E4_558F_4717_B6AD_63B76229A86A_.wvu.PrintArea" hidden="1">#REF!</definedName>
    <definedName name="Z_3A9B8CE0_90FE_45F7_B16A_6C9B6CFEF69B_.wvu.PrintTitles" hidden="1">[13]оборот!$A:$B,[13]оборот!$1:$1</definedName>
    <definedName name="Z_5167EBEB_44EA_47B0_97C1_BDFB74A1E9C1_.wvu.PrintArea" localSheetId="3" hidden="1">#REF!</definedName>
    <definedName name="Z_5167EBEB_44EA_47B0_97C1_BDFB74A1E9C1_.wvu.PrintArea" localSheetId="2" hidden="1">#REF!</definedName>
    <definedName name="Z_5167EBEB_44EA_47B0_97C1_BDFB74A1E9C1_.wvu.PrintArea" hidden="1">#REF!</definedName>
    <definedName name="Z_52A70739_45F6_4D94_BB2B_E6CE9DB3F670_.wvu.PrintArea" localSheetId="3" hidden="1">#REF!</definedName>
    <definedName name="Z_52A70739_45F6_4D94_BB2B_E6CE9DB3F670_.wvu.PrintArea" localSheetId="2" hidden="1">#REF!</definedName>
    <definedName name="Z_52A70739_45F6_4D94_BB2B_E6CE9DB3F670_.wvu.PrintArea" hidden="1">#REF!</definedName>
    <definedName name="Z_7567EFF5_A760_4BD2_9783_0E4DA1CF40E5_.wvu.PrintArea" localSheetId="3" hidden="1">#REF!</definedName>
    <definedName name="Z_7567EFF5_A760_4BD2_9783_0E4DA1CF40E5_.wvu.PrintArea" localSheetId="2" hidden="1">#REF!</definedName>
    <definedName name="Z_7567EFF5_A760_4BD2_9783_0E4DA1CF40E5_.wvu.PrintArea" hidden="1">#REF!</definedName>
    <definedName name="Z_86A21AE1_D222_11D6_8098_444553540000_.wvu.Cols" hidden="1">#N/A</definedName>
    <definedName name="Z_90AC4916_08D5_4B9F_B8B9_D84EFD8CA14D_.wvu.PrintArea" localSheetId="3" hidden="1">#REF!</definedName>
    <definedName name="Z_90AC4916_08D5_4B9F_B8B9_D84EFD8CA14D_.wvu.PrintArea" localSheetId="2" hidden="1">#REF!</definedName>
    <definedName name="Z_90AC4916_08D5_4B9F_B8B9_D84EFD8CA14D_.wvu.PrintArea" hidden="1">#REF!</definedName>
    <definedName name="Z_90AC4916_08D5_4B9F_B8B9_D84EFD8CA14D_.wvu.Rows" localSheetId="3" hidden="1">#REF!,#REF!</definedName>
    <definedName name="Z_90AC4916_08D5_4B9F_B8B9_D84EFD8CA14D_.wvu.Rows" localSheetId="2" hidden="1">#REF!,#REF!</definedName>
    <definedName name="Z_90AC4916_08D5_4B9F_B8B9_D84EFD8CA14D_.wvu.Rows" hidden="1">#REF!,#REF!</definedName>
    <definedName name="Z_A4A9DF7B_AB71_4A4B_9F81_D0DED06B6979_.wvu.PrintArea" localSheetId="3" hidden="1">#REF!</definedName>
    <definedName name="Z_A4A9DF7B_AB71_4A4B_9F81_D0DED06B6979_.wvu.PrintArea" localSheetId="2" hidden="1">#REF!</definedName>
    <definedName name="Z_A4A9DF7B_AB71_4A4B_9F81_D0DED06B6979_.wvu.PrintArea" hidden="1">#REF!</definedName>
    <definedName name="Z_A4A9DF7B_AB71_4A4B_9F81_D0DED06B6979_.wvu.Rows" localSheetId="3" hidden="1">#REF!,#REF!</definedName>
    <definedName name="Z_A4A9DF7B_AB71_4A4B_9F81_D0DED06B6979_.wvu.Rows" localSheetId="2" hidden="1">#REF!,#REF!</definedName>
    <definedName name="Z_A4A9DF7B_AB71_4A4B_9F81_D0DED06B6979_.wvu.Rows" hidden="1">#REF!,#REF!</definedName>
    <definedName name="Z_A72D7F17_E843_45F5_A257_DC060914C37A_.wvu.PrintArea" localSheetId="3" hidden="1">#REF!</definedName>
    <definedName name="Z_A72D7F17_E843_45F5_A257_DC060914C37A_.wvu.PrintArea" localSheetId="2" hidden="1">#REF!</definedName>
    <definedName name="Z_A72D7F17_E843_45F5_A257_DC060914C37A_.wvu.PrintArea" hidden="1">#REF!</definedName>
    <definedName name="Z_A72D7F17_E843_45F5_A257_DC060914C37A_.wvu.Rows" localSheetId="3" hidden="1">#REF!,#REF!</definedName>
    <definedName name="Z_A72D7F17_E843_45F5_A257_DC060914C37A_.wvu.Rows" localSheetId="2" hidden="1">#REF!,#REF!</definedName>
    <definedName name="Z_A72D7F17_E843_45F5_A257_DC060914C37A_.wvu.Rows" hidden="1">#REF!,#REF!</definedName>
    <definedName name="Z_AC797E33_BB07_440F_920C_8A9426261027_.wvu.PrintArea" localSheetId="3" hidden="1">#REF!</definedName>
    <definedName name="Z_AC797E33_BB07_440F_920C_8A9426261027_.wvu.PrintArea" localSheetId="2" hidden="1">#REF!</definedName>
    <definedName name="Z_AC797E33_BB07_440F_920C_8A9426261027_.wvu.PrintArea" hidden="1">#REF!</definedName>
    <definedName name="Z_B01F82C8_E2BF_11D8_BD33_0000F8781956_.wvu.Cols" localSheetId="3" hidden="1">#REF!,#REF!,#REF!,#REF!,#REF!,#REF!,#REF!,#REF!,#REF!,#REF!,#REF!,#REF!,#REF!,#REF!</definedName>
    <definedName name="Z_B01F82C8_E2BF_11D8_BD33_0000F8781956_.wvu.Cols" localSheetId="2" hidden="1">#REF!,#REF!,#REF!,#REF!,#REF!,#REF!,#REF!,#REF!,#REF!,#REF!,#REF!,#REF!,#REF!,#REF!</definedName>
    <definedName name="Z_B01F82C8_E2BF_11D8_BD33_0000F8781956_.wvu.Cols" hidden="1">#REF!,#REF!,#REF!,#REF!,#REF!,#REF!,#REF!,#REF!,#REF!,#REF!,#REF!,#REF!,#REF!,#REF!</definedName>
    <definedName name="Z_B01F82C8_E2BF_11D8_BD33_0000F8781956_.wvu.PrintTitles" localSheetId="3" hidden="1">#REF!</definedName>
    <definedName name="Z_B01F82C8_E2BF_11D8_BD33_0000F8781956_.wvu.PrintTitles" localSheetId="2" hidden="1">#REF!</definedName>
    <definedName name="Z_B01F82C8_E2BF_11D8_BD33_0000F8781956_.wvu.PrintTitles" hidden="1">#REF!</definedName>
    <definedName name="Z_B1C6911B_1389_4D1E_B480_46B2A5907C37_.wvu.FilterData" localSheetId="3" hidden="1">#REF!</definedName>
    <definedName name="Z_B1C6911B_1389_4D1E_B480_46B2A5907C37_.wvu.FilterData" localSheetId="2" hidden="1">#REF!</definedName>
    <definedName name="Z_B1C6911B_1389_4D1E_B480_46B2A5907C37_.wvu.FilterData" hidden="1">#REF!</definedName>
    <definedName name="Z_B1C6911B_1389_4D1E_B480_46B2A5907C37_.wvu.PrintArea" localSheetId="3" hidden="1">#REF!</definedName>
    <definedName name="Z_B1C6911B_1389_4D1E_B480_46B2A5907C37_.wvu.PrintArea" localSheetId="2" hidden="1">#REF!</definedName>
    <definedName name="Z_B1C6911B_1389_4D1E_B480_46B2A5907C37_.wvu.PrintArea" hidden="1">#REF!</definedName>
    <definedName name="Z_B1C6911B_1389_4D1E_B480_46B2A5907C37_.wvu.Rows" localSheetId="3" hidden="1">#REF!,#REF!</definedName>
    <definedName name="Z_B1C6911B_1389_4D1E_B480_46B2A5907C37_.wvu.Rows" localSheetId="2" hidden="1">#REF!,#REF!</definedName>
    <definedName name="Z_B1C6911B_1389_4D1E_B480_46B2A5907C37_.wvu.Rows" hidden="1">#REF!,#REF!</definedName>
    <definedName name="Z_BD879655_49FA_40EC_B48C_A3116A0C7DFC_.wvu.PrintArea" localSheetId="3" hidden="1">#REF!</definedName>
    <definedName name="Z_BD879655_49FA_40EC_B48C_A3116A0C7DFC_.wvu.PrintArea" localSheetId="2" hidden="1">#REF!</definedName>
    <definedName name="Z_BD879655_49FA_40EC_B48C_A3116A0C7DFC_.wvu.PrintArea" hidden="1">#REF!</definedName>
    <definedName name="Z_C06073AE_7EF9_4843_A3E3_AB58B1214D42_.wvu.PrintArea" localSheetId="3" hidden="1">#REF!</definedName>
    <definedName name="Z_C06073AE_7EF9_4843_A3E3_AB58B1214D42_.wvu.PrintArea" localSheetId="2" hidden="1">#REF!</definedName>
    <definedName name="Z_C06073AE_7EF9_4843_A3E3_AB58B1214D42_.wvu.PrintArea" hidden="1">#REF!</definedName>
    <definedName name="Z_D205962A_A136_4D1E_8153_3458A266DBC1_.wvu.PrintArea" localSheetId="3" hidden="1">#REF!</definedName>
    <definedName name="Z_D205962A_A136_4D1E_8153_3458A266DBC1_.wvu.PrintArea" localSheetId="2" hidden="1">#REF!</definedName>
    <definedName name="Z_D205962A_A136_4D1E_8153_3458A266DBC1_.wvu.PrintArea" hidden="1">#REF!</definedName>
    <definedName name="Z_D4F8E9F6_5FCD_431C_A367_31DAEB399AF5_.wvu.FilterData" localSheetId="3" hidden="1">#REF!</definedName>
    <definedName name="Z_D4F8E9F6_5FCD_431C_A367_31DAEB399AF5_.wvu.FilterData" localSheetId="2" hidden="1">#REF!</definedName>
    <definedName name="Z_D4F8E9F6_5FCD_431C_A367_31DAEB399AF5_.wvu.FilterData" hidden="1">#REF!</definedName>
    <definedName name="Z_D851514D_BBEB_4B79_8707_98EE9C125F6D_.wvu.PrintArea" localSheetId="3" hidden="1">#REF!</definedName>
    <definedName name="Z_D851514D_BBEB_4B79_8707_98EE9C125F6D_.wvu.PrintArea" localSheetId="2" hidden="1">#REF!</definedName>
    <definedName name="Z_D851514D_BBEB_4B79_8707_98EE9C125F6D_.wvu.PrintArea" hidden="1">#REF!</definedName>
    <definedName name="Z_E1467D9E_08D8_4B26_A1A2_A7B2112B5B89_.wvu.PrintArea" localSheetId="3" hidden="1">#REF!</definedName>
    <definedName name="Z_E1467D9E_08D8_4B26_A1A2_A7B2112B5B89_.wvu.PrintArea" localSheetId="2" hidden="1">#REF!</definedName>
    <definedName name="Z_E1467D9E_08D8_4B26_A1A2_A7B2112B5B89_.wvu.PrintArea" hidden="1">#REF!</definedName>
    <definedName name="Z_EAC59BBB_1142_473E_AA30_776C99FD5953_.wvu.PrintArea" localSheetId="3" hidden="1">#REF!</definedName>
    <definedName name="Z_EAC59BBB_1142_473E_AA30_776C99FD5953_.wvu.PrintArea" localSheetId="2" hidden="1">#REF!</definedName>
    <definedName name="Z_EAC59BBB_1142_473E_AA30_776C99FD5953_.wvu.PrintArea" hidden="1">#REF!</definedName>
    <definedName name="Z_F93FC798_0AC9_4DC8_A37A_5AC4EB838A1D_.wvu.PrintArea" localSheetId="3" hidden="1">#REF!</definedName>
    <definedName name="Z_F93FC798_0AC9_4DC8_A37A_5AC4EB838A1D_.wvu.PrintArea" localSheetId="2" hidden="1">#REF!</definedName>
    <definedName name="Z_F93FC798_0AC9_4DC8_A37A_5AC4EB838A1D_.wvu.PrintArea" hidden="1">#REF!</definedName>
    <definedName name="za" localSheetId="3">{30,140,350,160,"",""}</definedName>
    <definedName name="za" localSheetId="2">{30,140,350,160,"",""}</definedName>
    <definedName name="za">{30,140,350,160,"",""}</definedName>
    <definedName name="ZaxVodaBox">#REF!</definedName>
    <definedName name="ZRATEINDC">#N/A</definedName>
    <definedName name="zx" localSheetId="3">{30,140,350,160,"",""}</definedName>
    <definedName name="zx" localSheetId="2">{30,140,350,160,"",""}</definedName>
    <definedName name="zx">{30,140,350,160,"",""}</definedName>
    <definedName name="zzz">#REF!</definedName>
    <definedName name="а" localSheetId="3">{30,140,350,160,"",""}</definedName>
    <definedName name="а" localSheetId="2">{30,140,350,160,"",""}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localSheetId="3" hidden="1">#REF!</definedName>
    <definedName name="аа" localSheetId="2" hidden="1">#REF!</definedName>
    <definedName name="аа" hidden="1">#REF!</definedName>
    <definedName name="аа1">'[14]Зан-ть(р-ны)'!$5:$5</definedName>
    <definedName name="ааа">'[15]Фориш 2003'!$O$4</definedName>
    <definedName name="аааа" localSheetId="3">#REF!</definedName>
    <definedName name="аааа" localSheetId="2">#REF!</definedName>
    <definedName name="аааа">#REF!</definedName>
    <definedName name="ааааа"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3">{30,140,350,160,"",""}</definedName>
    <definedName name="аваав" localSheetId="2">{30,140,350,160,"",""}</definedName>
    <definedName name="аваав">{30,140,350,160,"",""}</definedName>
    <definedName name="ававпаррпор" localSheetId="3">{30,140,350,160,"",""}</definedName>
    <definedName name="ававпаррпор" localSheetId="2">{30,140,350,160,"",""}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3">{30,140,350,160,"",""}</definedName>
    <definedName name="авьлолалоа" localSheetId="2">{30,140,350,160,"",""}</definedName>
    <definedName name="авьлолалоа">{30,140,350,160,"",""}</definedName>
    <definedName name="Ағапапкуё21ё2312" localSheetId="3" hidden="1">#REF!</definedName>
    <definedName name="Ағапапкуё21ё2312" localSheetId="2" hidden="1">#REF!</definedName>
    <definedName name="Ағапапкуё21ё2312" hidden="1">#REF!</definedName>
    <definedName name="Адил">#REF!</definedName>
    <definedName name="адр">"$A$3"</definedName>
    <definedName name="Адреслар">[16]База!$A$2:$A$16</definedName>
    <definedName name="Адхам" localSheetId="3">#REF!</definedName>
    <definedName name="Адхам" localSheetId="2">#REF!</definedName>
    <definedName name="Адхам">#REF!</definedName>
    <definedName name="АЕН" localSheetId="3">#REF!</definedName>
    <definedName name="АЕН" localSheetId="2">#REF!</definedName>
    <definedName name="АЕН">#REF!</definedName>
    <definedName name="аиа">#N/A</definedName>
    <definedName name="аипасп12" localSheetId="3">#REF!</definedName>
    <definedName name="аипасп12" localSheetId="2">#REF!</definedName>
    <definedName name="аипасп12">#REF!</definedName>
    <definedName name="аитпир">#N/A</definedName>
    <definedName name="АК" localSheetId="3" hidden="1">{#N/A,#N/A,FALSE,"인원";#N/A,#N/A,FALSE,"비용2";#N/A,#N/A,FALSE,"비용1";#N/A,#N/A,FALSE,"비용";#N/A,#N/A,FALSE,"보증2";#N/A,#N/A,FALSE,"보증1";#N/A,#N/A,FALSE,"보증";#N/A,#N/A,FALSE,"손익1";#N/A,#N/A,FALSE,"손익";#N/A,#N/A,FALSE,"부서별매출";#N/A,#N/A,FALSE,"매출"}</definedName>
    <definedName name="АК" localSheetId="2"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3">DATE([4]!yil,[4]!oy,1)</definedName>
    <definedName name="акмал" localSheetId="2">DATE([4]!yil,[4]!oy,1)</definedName>
    <definedName name="акмал">DATE([4]!yil,[4]!oy,1)</definedName>
    <definedName name="акциз" localSheetId="3">#REF!</definedName>
    <definedName name="акциз" localSheetId="2">#REF!</definedName>
    <definedName name="акциз">#REF!</definedName>
    <definedName name="алан" localSheetId="3">прилож3/1000</definedName>
    <definedName name="алан" localSheetId="2">прилож3/1000</definedName>
    <definedName name="алан" localSheetId="1">прилож3/1000</definedName>
    <definedName name="алан">прилож3/1000</definedName>
    <definedName name="Албина" localSheetId="3">#REF!</definedName>
    <definedName name="Албина" localSheetId="2">#REF!</definedName>
    <definedName name="Албина">#REF!</definedName>
    <definedName name="Албиничка" localSheetId="3">#REF!</definedName>
    <definedName name="Албиничка" localSheetId="2">#REF!</definedName>
    <definedName name="Албиничка">#REF!</definedName>
    <definedName name="алтбе" localSheetId="3">#REF!</definedName>
    <definedName name="алтбе" localSheetId="2">#REF!</definedName>
    <definedName name="алтбе">#REF!</definedName>
    <definedName name="Амударья">#REF!</definedName>
    <definedName name="ан" localSheetId="3">DATE([4]!yil,[4]!oy,1)</definedName>
    <definedName name="ан" localSheetId="2">DATE([4]!yil,[4]!oy,1)</definedName>
    <definedName name="ан">DATE([4]!yil,[4]!oy,1)</definedName>
    <definedName name="анвар" localSheetId="3">#REF!</definedName>
    <definedName name="анвар" localSheetId="2">#REF!</definedName>
    <definedName name="анвар">#REF!</definedName>
    <definedName name="Анд" localSheetId="3">TRUNC(([4]!oy-1)/3+1)</definedName>
    <definedName name="Анд" localSheetId="2">TRUNC(([4]!oy-1)/3+1)</definedName>
    <definedName name="Анд">TRUNC((oy-1)/3+1)</definedName>
    <definedName name="Анди" localSheetId="3">TRUNC(([4]!oy-1)/3+1)</definedName>
    <definedName name="Анди" localSheetId="2">TRUNC(([4]!oy-1)/3+1)</definedName>
    <definedName name="Анди">TRUNC((oy-1)/3+1)</definedName>
    <definedName name="Андижон" localSheetId="3">#REF!</definedName>
    <definedName name="Андижон" localSheetId="2">#REF!</definedName>
    <definedName name="Андижон">#REF!</definedName>
    <definedName name="аолпровор">#N/A</definedName>
    <definedName name="аолрб">#N/A</definedName>
    <definedName name="аопрот">#N/A</definedName>
    <definedName name="аос" localSheetId="3">#REF!</definedName>
    <definedName name="аос" localSheetId="2">#REF!</definedName>
    <definedName name="аос">#REF!</definedName>
    <definedName name="АП" localSheetId="3">#REF!</definedName>
    <definedName name="АП" localSheetId="2">#REF!</definedName>
    <definedName name="АП">#REF!</definedName>
    <definedName name="апа" localSheetId="3">#REF!</definedName>
    <definedName name="апа" localSheetId="2">#REF!</definedName>
    <definedName name="апа">#REF!</definedName>
    <definedName name="апавлпо" localSheetId="3">{30,140,350,160,"",""}</definedName>
    <definedName name="апавлпо" localSheetId="2">{30,140,350,160,"",""}</definedName>
    <definedName name="апавлпо">{30,140,350,160,"",""}</definedName>
    <definedName name="апаопм">#REF!</definedName>
    <definedName name="апаппв" localSheetId="3">{30,140,350,160,"",""}</definedName>
    <definedName name="апаппв" localSheetId="2">{30,140,350,160,"",""}</definedName>
    <definedName name="апаппв">{30,140,350,160,"",""}</definedName>
    <definedName name="апв">#N/A</definedName>
    <definedName name="апеоапраоне">#N/A</definedName>
    <definedName name="апорпол">#N/A</definedName>
    <definedName name="апп" localSheetId="3">{30,140,350,160,"",""}</definedName>
    <definedName name="апп" localSheetId="2">{30,140,350,160,"",""}</definedName>
    <definedName name="апп">{30,140,350,160,"",""}</definedName>
    <definedName name="апр" localSheetId="3">{30,140,350,160,"",""}</definedName>
    <definedName name="апр" localSheetId="2">{30,140,350,160,"",""}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3">{30,140,350,160,"",""}</definedName>
    <definedName name="асчапр" localSheetId="2">{30,140,350,160,"",""}</definedName>
    <definedName name="асчапр">{30,140,350,160,"",""}</definedName>
    <definedName name="атранши">#REF!</definedName>
    <definedName name="АТЦ">#REF!</definedName>
    <definedName name="ахд">#REF!</definedName>
    <definedName name="Ахмад" localSheetId="3">{30,140,350,160,"",""}</definedName>
    <definedName name="Ахмад" localSheetId="2">{30,140,350,160,"",""}</definedName>
    <definedName name="Ахмад">{30,140,350,160,"",""}</definedName>
    <definedName name="Аҳрор" localSheetId="3" hidden="1">#REF!</definedName>
    <definedName name="Аҳрор" localSheetId="2" hidden="1">#REF!</definedName>
    <definedName name="Аҳрор" hidden="1">#REF!</definedName>
    <definedName name="аывап" localSheetId="3">{30,140,350,160,"",""}</definedName>
    <definedName name="аывап" localSheetId="2">{30,140,350,160,"",""}</definedName>
    <definedName name="аывап">{30,140,350,160,"",""}</definedName>
    <definedName name="аэксп">#REF!</definedName>
    <definedName name="б" localSheetId="3">{30,140,350,160,"",""}</definedName>
    <definedName name="б" localSheetId="2">{30,140,350,160,"",""}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3">{30,140,350,160,"",""}</definedName>
    <definedName name="бахром" localSheetId="2">{30,140,350,160,"",""}</definedName>
    <definedName name="бахром">{30,140,350,160,"",""}</definedName>
    <definedName name="ббб">#REF!</definedName>
    <definedName name="бббб">#REF!</definedName>
    <definedName name="ббк">#REF!</definedName>
    <definedName name="беенок" localSheetId="3">{30,140,350,160,"",""}</definedName>
    <definedName name="беенок" localSheetId="2">{30,140,350,160,"",""}</definedName>
    <definedName name="беенок">{30,140,350,160,"",""}</definedName>
    <definedName name="безгпбезпдз">#N/A</definedName>
    <definedName name="Беруний">#REF!</definedName>
    <definedName name="бир">'[17]Ер Ресурс'!#REF!</definedName>
    <definedName name="БОГОТТУМАН" localSheetId="3">#REF!</definedName>
    <definedName name="БОГОТТУМАН" localSheetId="2">#REF!</definedName>
    <definedName name="БОГОТТУМАН">#REF!</definedName>
    <definedName name="Бустонлик_договор" localSheetId="3">#REF!</definedName>
    <definedName name="Бустонлик_договор" localSheetId="2">#REF!</definedName>
    <definedName name="Бустонлик_договор">#REF!</definedName>
    <definedName name="Бустонлик_семена" localSheetId="3">#REF!</definedName>
    <definedName name="Бустонлик_семена" localSheetId="2">#REF!</definedName>
    <definedName name="Бустонлик_семена">#REF!</definedName>
    <definedName name="Бух" localSheetId="3">TRUNC(([4]!oy-1)/3+1)</definedName>
    <definedName name="Бух" localSheetId="2">TRUNC(([4]!oy-1)/3+1)</definedName>
    <definedName name="Бух">TRUNC((oy-1)/3+1)</definedName>
    <definedName name="Бухоро" localSheetId="3">#REF!</definedName>
    <definedName name="Бухоро" localSheetId="2">#REF!</definedName>
    <definedName name="Бухоро">#REF!</definedName>
    <definedName name="бь" localSheetId="3">{30,140,350,160,"",""}</definedName>
    <definedName name="бь" localSheetId="2">{30,140,350,160,"",""}</definedName>
    <definedName name="бь">{30,140,350,160,"",""}</definedName>
    <definedName name="бю" localSheetId="3">{30,140,350,160,"",""}</definedName>
    <definedName name="бю" localSheetId="2">{30,140,350,160,"",""}</definedName>
    <definedName name="бю">{30,140,350,160,"",""}</definedName>
    <definedName name="бюджет">#REF!</definedName>
    <definedName name="в" localSheetId="3">{30,140,350,160,"",""}</definedName>
    <definedName name="в" localSheetId="2">{30,140,350,160,"",""}</definedName>
    <definedName name="в">{30,140,350,160,"",""}</definedName>
    <definedName name="В5">#REF!</definedName>
    <definedName name="ва">#REF!</definedName>
    <definedName name="вава" localSheetId="3" hidden="1">#REF!</definedName>
    <definedName name="вава" localSheetId="2" hidden="1">#REF!</definedName>
    <definedName name="вава" hidden="1">#REF!</definedName>
    <definedName name="вавав" localSheetId="3">{30,140,350,160,"",""}</definedName>
    <definedName name="вавав" localSheetId="2">{30,140,350,160,"",""}</definedName>
    <definedName name="вавав">{30,140,350,160,"",""}</definedName>
    <definedName name="вававав">#REF!</definedName>
    <definedName name="вавававвав" localSheetId="3">[4]!дел/1000</definedName>
    <definedName name="вавававвав" localSheetId="2">[4]!дел/1000</definedName>
    <definedName name="вавававвав" localSheetId="1">[4]!дел/1000</definedName>
    <definedName name="вавававвав">[4]!дел/1000</definedName>
    <definedName name="ваватири">#N/A</definedName>
    <definedName name="ваиттиваир">#N/A</definedName>
    <definedName name="валовая" localSheetId="3">#REF!</definedName>
    <definedName name="валовая" localSheetId="2">#REF!</definedName>
    <definedName name="валовая">#REF!</definedName>
    <definedName name="вап" localSheetId="3">#REF!</definedName>
    <definedName name="вап" localSheetId="2">#REF!</definedName>
    <definedName name="вап">#REF!</definedName>
    <definedName name="вапвапвапв" localSheetId="3">#REF!</definedName>
    <definedName name="вапвапвапв" localSheetId="2">#REF!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3">{30,140,350,160,"",""}</definedName>
    <definedName name="вва" localSheetId="2">{30,140,350,160,"",""}</definedName>
    <definedName name="вва">{30,140,350,160,"",""}</definedName>
    <definedName name="ввв" localSheetId="3">{30,140,350,160,"",""}</definedName>
    <definedName name="ввв" localSheetId="2">{30,140,350,160,"",""}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3">{30,140,350,160,"",""}</definedName>
    <definedName name="вмм" localSheetId="2">{30,140,350,160,"",""}</definedName>
    <definedName name="вмм">{30,140,350,160,"",""}</definedName>
    <definedName name="вова">#REF!</definedName>
    <definedName name="воз">#REF!</definedName>
    <definedName name="врпороро">#REF!</definedName>
    <definedName name="всмвап" localSheetId="3">{30,140,350,160,"",""}</definedName>
    <definedName name="всмвап" localSheetId="2">{30,140,350,160,"",""}</definedName>
    <definedName name="всмвап">{30,140,350,160,"",""}</definedName>
    <definedName name="вууауава" localSheetId="3">{30,140,350,160,"",""}</definedName>
    <definedName name="вууауава" localSheetId="2">{30,140,350,160,"",""}</definedName>
    <definedName name="вууауава">{30,140,350,160,"",""}</definedName>
    <definedName name="вфвф">#REF!</definedName>
    <definedName name="вфыв" localSheetId="3">TRUNC(([4]!oy-1)/3+1)</definedName>
    <definedName name="вфыв" localSheetId="2">TRUNC(([4]!oy-1)/3+1)</definedName>
    <definedName name="вфыв">TRUNC(([4]!oy-1)/3+1)</definedName>
    <definedName name="вфывфыв" localSheetId="3">#REF!</definedName>
    <definedName name="вфывфыв" localSheetId="2">#REF!</definedName>
    <definedName name="вфывфыв">#REF!</definedName>
    <definedName name="вцка" localSheetId="3">#REF!</definedName>
    <definedName name="вцка" localSheetId="2">#REF!</definedName>
    <definedName name="вцка">#REF!</definedName>
    <definedName name="вы" localSheetId="3">{30,140,350,160,"",""}</definedName>
    <definedName name="вы" localSheetId="2">{30,140,350,160,"",""}</definedName>
    <definedName name="вы">{30,140,350,160,"",""}</definedName>
    <definedName name="выбыло">0</definedName>
    <definedName name="выв">#N/A</definedName>
    <definedName name="вывывыв" localSheetId="3">{30,140,350,160,"",""}</definedName>
    <definedName name="вывывыв" localSheetId="2">{30,140,350,160,"",""}</definedName>
    <definedName name="вывывыв">{30,140,350,160,"",""}</definedName>
    <definedName name="вывывывывыв">#REF!</definedName>
    <definedName name="вывывывывывыв">#REF!</definedName>
    <definedName name="вып">[18]режа!$A$1:$R$862</definedName>
    <definedName name="выпвпваып" localSheetId="3" hidden="1">#REF!</definedName>
    <definedName name="выпвпваып" localSheetId="2" hidden="1">#REF!</definedName>
    <definedName name="выпвпваып" hidden="1">#REF!</definedName>
    <definedName name="Выручка_Внутр" localSheetId="3">#REF!</definedName>
    <definedName name="Выручка_Внутр" localSheetId="2">#REF!</definedName>
    <definedName name="Выручка_Внутр">#REF!</definedName>
    <definedName name="Выручка_Эксп" localSheetId="3">#REF!</definedName>
    <definedName name="Выручка_Эксп" localSheetId="2">#REF!</definedName>
    <definedName name="Выручка_Эксп">#REF!</definedName>
    <definedName name="г" localSheetId="3">{30,140,350,160,"",""}</definedName>
    <definedName name="г" localSheetId="2">{30,140,350,160,"",""}</definedName>
    <definedName name="г">{30,140,350,160,"",""}</definedName>
    <definedName name="гажк">#REF!</definedName>
    <definedName name="газ">#REF!</definedName>
    <definedName name="Газв">#REF!</definedName>
    <definedName name="газконденсат">#REF!</definedName>
    <definedName name="галла_нархи">'[19]Фориш 2003'!$O$4</definedName>
    <definedName name="галлаааа">'[20]Фориш 2003'!$O$4</definedName>
    <definedName name="гг">#N/A</definedName>
    <definedName name="ггг">#REF!</definedName>
    <definedName name="ггггг">#REF!</definedName>
    <definedName name="гип">#REF!</definedName>
    <definedName name="гн" localSheetId="3">{30,140,350,160,"",""}</definedName>
    <definedName name="гн" localSheetId="2">{30,140,350,160,"",""}</definedName>
    <definedName name="гн">{30,140,350,160,"",""}</definedName>
    <definedName name="гне" localSheetId="3">{30,140,350,160,"",""}</definedName>
    <definedName name="гне" localSheetId="2">{30,140,350,160,"",""}</definedName>
    <definedName name="гне">{30,140,350,160,"",""}</definedName>
    <definedName name="гншлно">#N/A</definedName>
    <definedName name="гншщг">#N/A</definedName>
    <definedName name="го">#REF!</definedName>
    <definedName name="год">'[21]Зан-ть(р-ны)'!$5:$5</definedName>
    <definedName name="Год_эск" localSheetId="3">#REF!</definedName>
    <definedName name="Год_эск" localSheetId="2">#REF!</definedName>
    <definedName name="Год_эск">#REF!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3">{30,140,350,160,"",""}</definedName>
    <definedName name="гуза" localSheetId="2">{30,140,350,160,"",""}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3">{30,140,350,160,"",""}</definedName>
    <definedName name="да" localSheetId="2">{30,140,350,160,"",""}</definedName>
    <definedName name="да">{30,140,350,160,"",""}</definedName>
    <definedName name="Дата">#REF!</definedName>
    <definedName name="ддд">#REF!</definedName>
    <definedName name="дддд" localSheetId="3">TRUNC(([4]!oy-1)/3+1)</definedName>
    <definedName name="дддд" localSheetId="2">TRUNC(([4]!oy-1)/3+1)</definedName>
    <definedName name="дддд">TRUNC((oy-1)/3+1)</definedName>
    <definedName name="ддддд" localSheetId="3" hidden="1">#REF!,#REF!,#REF!,#REF!</definedName>
    <definedName name="ддддд" localSheetId="2" hidden="1">#REF!,#REF!,#REF!,#REF!</definedName>
    <definedName name="ддддд" hidden="1">#REF!,#REF!,#REF!,#REF!</definedName>
    <definedName name="ддждлдж">#N/A</definedName>
    <definedName name="дебит" localSheetId="3">#REF!</definedName>
    <definedName name="дебит" localSheetId="2">#REF!</definedName>
    <definedName name="дебит">#REF!</definedName>
    <definedName name="действующий" localSheetId="3">#REF!</definedName>
    <definedName name="действующий" localSheetId="2">#REF!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3">#REF!</definedName>
    <definedName name="денги" localSheetId="2">#REF!</definedName>
    <definedName name="денги">#REF!</definedName>
    <definedName name="дехконобод" localSheetId="3" hidden="1">{#N/A,#N/A,FALSE,"BODY"}</definedName>
    <definedName name="дехконобод" localSheetId="2" hidden="1">{#N/A,#N/A,FALSE,"BODY"}</definedName>
    <definedName name="дехконобод" hidden="1">{#N/A,#N/A,FALSE,"BODY"}</definedName>
    <definedName name="дзку" localSheetId="3" hidden="1">{#N/A,#N/A,FALSE,"인원";#N/A,#N/A,FALSE,"비용2";#N/A,#N/A,FALSE,"비용1";#N/A,#N/A,FALSE,"비용";#N/A,#N/A,FALSE,"보증2";#N/A,#N/A,FALSE,"보증1";#N/A,#N/A,FALSE,"보증";#N/A,#N/A,FALSE,"손익1";#N/A,#N/A,FALSE,"손익";#N/A,#N/A,FALSE,"부서별매출";#N/A,#N/A,FALSE,"매출"}</definedName>
    <definedName name="дзку" localSheetId="2"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3">{30,140,350,160,"",""}</definedName>
    <definedName name="диёр" localSheetId="2">{30,140,350,160,"",""}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[22]c!$C$1</definedName>
    <definedName name="Дох" localSheetId="3">#REF!</definedName>
    <definedName name="Дох" localSheetId="2">#REF!</definedName>
    <definedName name="Дох">#REF!</definedName>
    <definedName name="дтр" localSheetId="3">#REF!</definedName>
    <definedName name="дтр" localSheetId="2">#REF!</definedName>
    <definedName name="дтр">#REF!</definedName>
    <definedName name="дустл" localSheetId="3">{30,140,350,160,"",""}</definedName>
    <definedName name="дустл" localSheetId="2">{30,140,350,160,"",""}</definedName>
    <definedName name="дустл">{30,140,350,160,"",""}</definedName>
    <definedName name="е">#N/A</definedName>
    <definedName name="ё" localSheetId="3">{30,140,350,160,"",""}</definedName>
    <definedName name="ё" localSheetId="2">{30,140,350,160,"",""}</definedName>
    <definedName name="ё">{30,140,350,160,"",""}</definedName>
    <definedName name="еаншпроо">#N/A</definedName>
    <definedName name="ЁГ" localSheetId="3">TRUNC(([4]!oy-1)/3+1)</definedName>
    <definedName name="ЁГ" localSheetId="2">TRUNC(([4]!oy-1)/3+1)</definedName>
    <definedName name="ЁГ">TRUNC(([4]!oy-1)/3+1)</definedName>
    <definedName name="ёё" localSheetId="3" hidden="1">#REF!</definedName>
    <definedName name="ёё" localSheetId="2" hidden="1">#REF!</definedName>
    <definedName name="ёё" hidden="1">#REF!</definedName>
    <definedName name="еее" localSheetId="3">#REF!</definedName>
    <definedName name="еее" localSheetId="2">#REF!</definedName>
    <definedName name="еее">#REF!</definedName>
    <definedName name="ёёё">#N/A</definedName>
    <definedName name="ек" localSheetId="3">{30,140,350,160,"",""}</definedName>
    <definedName name="ек" localSheetId="2">{30,140,350,160,"",""}</definedName>
    <definedName name="ек">{30,140,350,160,"",""}</definedName>
    <definedName name="еке" localSheetId="3">{30,140,350,160,"",""}</definedName>
    <definedName name="еке" localSheetId="2">{30,140,350,160,"",""}</definedName>
    <definedName name="еке">{30,140,350,160,"",""}</definedName>
    <definedName name="емм">#REF!</definedName>
    <definedName name="ен" localSheetId="3">{30,140,350,160,"",""}</definedName>
    <definedName name="ен" localSheetId="2">{30,140,350,160,"",""}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3" hidden="1">#REF!</definedName>
    <definedName name="енр" localSheetId="2"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localSheetId="3" hidden="1">#REF!</definedName>
    <definedName name="жжжжжжж" localSheetId="2" hidden="1">#REF!</definedName>
    <definedName name="жжжжжжж" hidden="1">#REF!</definedName>
    <definedName name="жиз">#REF!</definedName>
    <definedName name="Жиззах" localSheetId="3">{30,140,350,160,"",""}</definedName>
    <definedName name="Жиззах" localSheetId="2">{30,140,350,160,"",""}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3">#REF!</definedName>
    <definedName name="Закрытый359" localSheetId="2">#REF!</definedName>
    <definedName name="Закрытый359">#REF!</definedName>
    <definedName name="зал" localSheetId="3">{30,140,350,160,"",""}</definedName>
    <definedName name="зал" localSheetId="2">{30,140,350,160,"",""}</definedName>
    <definedName name="зал">{30,140,350,160,"",""}</definedName>
    <definedName name="Запрос1">#REF!</definedName>
    <definedName name="Зарплата_1">#REF!</definedName>
    <definedName name="Зарплата_2">#REF!</definedName>
    <definedName name="зафар" localSheetId="3">{30,140,350,160,"",""}</definedName>
    <definedName name="зафар" localSheetId="2">{30,140,350,160,"",""}</definedName>
    <definedName name="зафар">{30,140,350,160,"",""}</definedName>
    <definedName name="зд" localSheetId="3">#REF!,#REF!,#REF!</definedName>
    <definedName name="зд" localSheetId="2">#REF!,#REF!,#REF!</definedName>
    <definedName name="зд">#REF!,#REF!,#REF!</definedName>
    <definedName name="земельный" localSheetId="3" hidden="1">[23]фев!#REF!</definedName>
    <definedName name="земельный" localSheetId="2" hidden="1">[23]фев!#REF!</definedName>
    <definedName name="земельный" hidden="1">[23]фев!#REF!</definedName>
    <definedName name="зж" localSheetId="3">{30,140,350,160,"",""}</definedName>
    <definedName name="зж" localSheetId="2">{30,140,350,160,"",""}</definedName>
    <definedName name="зж">{30,140,350,160,"",""}</definedName>
    <definedName name="зол">[24]Input3!$C$9</definedName>
    <definedName name="зоо" localSheetId="3">#REF!</definedName>
    <definedName name="зоо" localSheetId="2">#REF!</definedName>
    <definedName name="зоо">#REF!</definedName>
    <definedName name="зщ" localSheetId="3">{30,140,350,160,"",""}</definedName>
    <definedName name="зщ" localSheetId="2">{30,140,350,160,"",""}</definedName>
    <definedName name="зщ">{30,140,350,160,"",""}</definedName>
    <definedName name="и">#REF!</definedName>
    <definedName name="идёт" localSheetId="3">#REF!</definedName>
    <definedName name="идёт" localSheetId="2">#REF!</definedName>
    <definedName name="идёт">#REF!</definedName>
    <definedName name="иепр" localSheetId="3">#REF!</definedName>
    <definedName name="иепр" localSheetId="2">#REF!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иии" localSheetId="3">#REF!</definedName>
    <definedName name="иии" localSheetId="2">#REF!</definedName>
    <definedName name="иии">#REF!</definedName>
    <definedName name="ииии" localSheetId="3">{30,140,350,160,"",""}</definedName>
    <definedName name="ииии" localSheetId="2">{30,140,350,160,"",""}</definedName>
    <definedName name="ииии">{30,140,350,160,"",""}</definedName>
    <definedName name="иииииитт" localSheetId="3">{30,140,350,160,"",""}</definedName>
    <definedName name="иииииитт" localSheetId="2">{30,140,350,160,"",""}</definedName>
    <definedName name="иииииитт">{30,140,350,160,"",""}</definedName>
    <definedName name="икки">'[17]Ер Ресурс'!#REF!</definedName>
    <definedName name="ил" localSheetId="3">#REF!</definedName>
    <definedName name="ил" localSheetId="2">#REF!</definedName>
    <definedName name="ил">#REF!</definedName>
    <definedName name="илрлгрлш" localSheetId="3">#REF!</definedName>
    <definedName name="илрлгрлш" localSheetId="2">#REF!</definedName>
    <definedName name="илрлгрлш">#REF!</definedName>
    <definedName name="илхом" localSheetId="3">#REF!</definedName>
    <definedName name="илхом" localSheetId="2">#REF!</definedName>
    <definedName name="илхом">#REF!</definedName>
    <definedName name="ИЛЬЯС">#REF!</definedName>
    <definedName name="им">#N/A</definedName>
    <definedName name="имиттампа" localSheetId="3">{30,140,350,160,"",""}</definedName>
    <definedName name="имиттампа" localSheetId="2">{30,140,350,160,"",""}</definedName>
    <definedName name="имиттампа">{30,140,350,160,"",""}</definedName>
    <definedName name="имп">#REF!</definedName>
    <definedName name="импорт">#REF!</definedName>
    <definedName name="импорт222">#REF!</definedName>
    <definedName name="имспрп" localSheetId="3">{30,140,350,160,"",""}</definedName>
    <definedName name="имспрп" localSheetId="2">{30,140,350,160,"",""}</definedName>
    <definedName name="имспрп">{30,140,350,160,"",""}</definedName>
    <definedName name="имтим">#N/A</definedName>
    <definedName name="имывяол" localSheetId="3">{30,140,350,160,"",""}</definedName>
    <definedName name="имывяол" localSheetId="2">{30,140,350,160,"",""}</definedName>
    <definedName name="имывяол">{30,140,350,160,"",""}</definedName>
    <definedName name="имыясм" localSheetId="3">{30,140,350,160,"",""}</definedName>
    <definedName name="имыясм" localSheetId="2">{30,140,350,160,"",""}</definedName>
    <definedName name="имыясм">{30,140,350,160,"",""}</definedName>
    <definedName name="ин">#REF!</definedName>
    <definedName name="инвестиция">#REF!</definedName>
    <definedName name="инкасса" localSheetId="3">{30,140,350,160,"",""}</definedName>
    <definedName name="инкасса" localSheetId="2">{30,140,350,160,"",""}</definedName>
    <definedName name="инкасса">{30,140,350,160,"",""}</definedName>
    <definedName name="ип">#N/A</definedName>
    <definedName name="ипак">#N/A</definedName>
    <definedName name="ипр" localSheetId="3">{30,140,350,160,"",""}</definedName>
    <definedName name="ипр" localSheetId="2">{30,140,350,160,"",""}</definedName>
    <definedName name="ипр">{30,140,350,160,"",""}</definedName>
    <definedName name="ипрол" localSheetId="3" hidden="1">#REF!</definedName>
    <definedName name="ипрол" localSheetId="2" hidden="1">#REF!</definedName>
    <definedName name="ипрол" hidden="1">#REF!</definedName>
    <definedName name="ислом" localSheetId="3">{30,140,350,160,"",""}</definedName>
    <definedName name="ислом" localSheetId="2">{30,140,350,160,"",""}</definedName>
    <definedName name="ислом">{30,140,350,160,"",""}</definedName>
    <definedName name="исм" localSheetId="3">{30,140,350,160,"",""}</definedName>
    <definedName name="исм" localSheetId="2">{30,140,350,160,"",""}</definedName>
    <definedName name="исм">{30,140,350,160,"",""}</definedName>
    <definedName name="итог">#N/A</definedName>
    <definedName name="итог1" localSheetId="3">дел/1000</definedName>
    <definedName name="итог1" localSheetId="2">дел/1000</definedName>
    <definedName name="итог1" localSheetId="1">дел/1000</definedName>
    <definedName name="итог1">дел/1000</definedName>
    <definedName name="итог2" localSheetId="3">дел/1000</definedName>
    <definedName name="итог2" localSheetId="2">дел/1000</definedName>
    <definedName name="итог2" localSheetId="1">дел/1000</definedName>
    <definedName name="итог2">дел/1000</definedName>
    <definedName name="Итого" localSheetId="3">дел/1000</definedName>
    <definedName name="Итого" localSheetId="2">дел/1000</definedName>
    <definedName name="Итого" localSheetId="1">дел/1000</definedName>
    <definedName name="Итого">дел/1000</definedName>
    <definedName name="Иш" localSheetId="3">#REF!</definedName>
    <definedName name="Иш" localSheetId="2">#REF!</definedName>
    <definedName name="Иш">#REF!</definedName>
    <definedName name="й">#N/A</definedName>
    <definedName name="йй" localSheetId="3">#REF!</definedName>
    <definedName name="йй" localSheetId="2">#REF!</definedName>
    <definedName name="йй">#REF!</definedName>
    <definedName name="ййй" localSheetId="3">#REF!</definedName>
    <definedName name="ййй" localSheetId="2">#REF!</definedName>
    <definedName name="ййй">#REF!</definedName>
    <definedName name="ЙЙЙЙ" localSheetId="3" hidden="1">#REF!</definedName>
    <definedName name="ЙЙЙЙ" localSheetId="2" hidden="1">#REF!</definedName>
    <definedName name="ЙЙЙЙ" hidden="1">#REF!</definedName>
    <definedName name="ййййййййййййййййййй" localSheetId="3">TRUNC(([4]!oy-1)/3+1)</definedName>
    <definedName name="ййййййййййййййййййй" localSheetId="2">TRUNC(([4]!oy-1)/3+1)</definedName>
    <definedName name="ййййййййййййййййййй">TRUNC((oy-1)/3+1)</definedName>
    <definedName name="йййййййййййййййййййййййй" localSheetId="3">TRUNC(([4]!oy-1)/3+1)</definedName>
    <definedName name="йййййййййййййййййййййййй" localSheetId="2">TRUNC(([4]!oy-1)/3+1)</definedName>
    <definedName name="йййййййййййййййййййййййй">TRUNC((oy-1)/3+1)</definedName>
    <definedName name="ййцйцйцйцйц" localSheetId="3" hidden="1">#REF!</definedName>
    <definedName name="ййцйцйцйцйц" localSheetId="2" hidden="1">#REF!</definedName>
    <definedName name="ййцйцйцйцйц" hidden="1">#REF!</definedName>
    <definedName name="Йуклама" localSheetId="3">{30,140,350,160,"",""}</definedName>
    <definedName name="Йуклама" localSheetId="2">{30,140,350,160,"",""}</definedName>
    <definedName name="Йуклама">{30,140,350,160,"",""}</definedName>
    <definedName name="йфя">#REF!</definedName>
    <definedName name="йц" localSheetId="3">{30,140,350,160,"",""}</definedName>
    <definedName name="йц" localSheetId="2">{30,140,350,160,"",""}</definedName>
    <definedName name="йц">{30,140,350,160,"",""}</definedName>
    <definedName name="к">#N/A</definedName>
    <definedName name="К.рем" localSheetId="3">#REF!</definedName>
    <definedName name="К.рем" localSheetId="2">#REF!</definedName>
    <definedName name="К.рем">#REF!</definedName>
    <definedName name="к_с3" localSheetId="3">#REF!</definedName>
    <definedName name="к_с3" localSheetId="2">#REF!</definedName>
    <definedName name="к_с3">#REF!</definedName>
    <definedName name="к_с4" localSheetId="3">#REF!</definedName>
    <definedName name="к_с4" localSheetId="2">#REF!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3" hidden="1">{"'Monthly 1997'!$A$3:$S$89"}</definedName>
    <definedName name="Карбамид" localSheetId="2"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3">{30,140,350,160,"",""}</definedName>
    <definedName name="кацуац" localSheetId="2">{30,140,350,160,"",""}</definedName>
    <definedName name="кацуац">{30,140,350,160,"",""}</definedName>
    <definedName name="каш">#REF!</definedName>
    <definedName name="Кашк" localSheetId="3">TRUNC(([4]!oy-1)/3+1)</definedName>
    <definedName name="Кашк" localSheetId="2">TRUNC(([4]!oy-1)/3+1)</definedName>
    <definedName name="Кашк">TRUNC((oy-1)/3+1)</definedName>
    <definedName name="кашка" localSheetId="3">#REF!</definedName>
    <definedName name="кашка" localSheetId="2">#REF!</definedName>
    <definedName name="кашка">#REF!</definedName>
    <definedName name="Кашкадарё" localSheetId="3">#REF!</definedName>
    <definedName name="Кашкадарё" localSheetId="2">#REF!</definedName>
    <definedName name="Кашкадарё">#REF!</definedName>
    <definedName name="кв">'[21]Зан-ть(р-ны)'!$5:$5</definedName>
    <definedName name="квар" localSheetId="3">#REF!</definedName>
    <definedName name="квар" localSheetId="2">#REF!</definedName>
    <definedName name="квар">#REF!</definedName>
    <definedName name="кгшн">#N/A</definedName>
    <definedName name="кгшншг">#N/A</definedName>
    <definedName name="ке" localSheetId="3">{30,140,350,160,"",""}</definedName>
    <definedName name="ке" localSheetId="2">{30,140,350,160,"",""}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3">{30,140,350,160,"",""}</definedName>
    <definedName name="кен" localSheetId="2">{30,140,350,160,"",""}</definedName>
    <definedName name="кен">{30,140,350,160,"",""}</definedName>
    <definedName name="кенпа">#N/A</definedName>
    <definedName name="кз">#REF!</definedName>
    <definedName name="КИП">#REF!</definedName>
    <definedName name="кис">#REF!</definedName>
    <definedName name="кк" localSheetId="3">{30,140,350,160,"",""}</definedName>
    <definedName name="кк" localSheetId="2">{30,140,350,160,"",""}</definedName>
    <definedName name="кк">{30,140,350,160,"",""}</definedName>
    <definedName name="ККан">#REF!</definedName>
    <definedName name="ккк">#REF!</definedName>
    <definedName name="км">#REF!</definedName>
    <definedName name="книга10" localSheetId="3">DATE([4]!yil,[4]!oy,1)</definedName>
    <definedName name="книга10" localSheetId="2">DATE([4]!yil,[4]!oy,1)</definedName>
    <definedName name="книга10">DATE([4]!yil,[4]!oy,1)</definedName>
    <definedName name="кнс" localSheetId="3">#REF!</definedName>
    <definedName name="кнс" localSheetId="2">#REF!</definedName>
    <definedName name="кнс">#REF!</definedName>
    <definedName name="ко1" localSheetId="3">#REF!</definedName>
    <definedName name="ко1" localSheetId="2">#REF!</definedName>
    <definedName name="ко1">#REF!</definedName>
    <definedName name="ко2" localSheetId="3">#REF!</definedName>
    <definedName name="ко2" localSheetId="2">#REF!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3">#REF!,#REF!,#REF!,#REF!,#REF!,#REF!,#REF!,#REF!,#REF!</definedName>
    <definedName name="константы" localSheetId="2">#REF!,#REF!,#REF!,#REF!,#REF!,#REF!,#REF!,#REF!,#REF!</definedName>
    <definedName name="константы">#REF!,#REF!,#REF!,#REF!,#REF!,#REF!,#REF!,#REF!,#REF!</definedName>
    <definedName name="копия" localSheetId="3">#REF!</definedName>
    <definedName name="копия" localSheetId="2">#REF!</definedName>
    <definedName name="копия">#REF!</definedName>
    <definedName name="Кораколпок" localSheetId="3">#REF!</definedName>
    <definedName name="Кораколпок" localSheetId="2">#REF!</definedName>
    <definedName name="Кораколпок">#REF!</definedName>
    <definedName name="коха" localSheetId="3">#REF!</definedName>
    <definedName name="коха" localSheetId="2">#REF!</definedName>
    <definedName name="коха">#REF!</definedName>
    <definedName name="кп">#REF!</definedName>
    <definedName name="кр">#REF!</definedName>
    <definedName name="крат">#REF!</definedName>
    <definedName name="кре">#N/A</definedName>
    <definedName name="кред">#REF!</definedName>
    <definedName name="кредит" localSheetId="3">DATE([4]!yil,[4]!oy,1)</definedName>
    <definedName name="кредит" localSheetId="2">DATE([4]!yil,[4]!oy,1)</definedName>
    <definedName name="кредит">DATE(yil,oy,1)</definedName>
    <definedName name="Кредит2">#N/A</definedName>
    <definedName name="_xlnm.Criteria" localSheetId="3">#REF!</definedName>
    <definedName name="_xlnm.Criteria" localSheetId="2">#REF!</definedName>
    <definedName name="_xlnm.Criteria">#REF!</definedName>
    <definedName name="ку" localSheetId="3">{30,140,350,160,"",""}</definedName>
    <definedName name="ку" localSheetId="2">{30,140,350,160,"",""}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3">{30,140,350,160,"",""}</definedName>
    <definedName name="Кулок" localSheetId="2">{30,140,350,160,"",""}</definedName>
    <definedName name="Кулок">{30,140,350,160,"",""}</definedName>
    <definedName name="кулоко" localSheetId="3">{30,140,350,160,"",""}</definedName>
    <definedName name="кулоко" localSheetId="2">{30,140,350,160,"",""}</definedName>
    <definedName name="кулоко">{30,140,350,160,"",""}</definedName>
    <definedName name="култивация">#REF!</definedName>
    <definedName name="культи">'[25]Фориш 2003'!$O$4</definedName>
    <definedName name="кунда" localSheetId="3">#REF!</definedName>
    <definedName name="кунда" localSheetId="2">#REF!</definedName>
    <definedName name="кунда">#REF!</definedName>
    <definedName name="купкари" localSheetId="3">#REF!</definedName>
    <definedName name="купкари" localSheetId="2">#REF!</definedName>
    <definedName name="купкари">#REF!</definedName>
    <definedName name="куподлоқпждлвао" localSheetId="3" hidden="1">#REF!</definedName>
    <definedName name="куподлоқпждлвао" localSheetId="2" hidden="1">#REF!</definedName>
    <definedName name="куподлоқпждлвао" hidden="1">#REF!</definedName>
    <definedName name="курс" localSheetId="3">#REF!</definedName>
    <definedName name="курс" localSheetId="2">#REF!</definedName>
    <definedName name="курс">#REF!</definedName>
    <definedName name="Кўрсаткичлар">#N/A</definedName>
    <definedName name="кутча" localSheetId="3">{30,140,350,160,"",""}</definedName>
    <definedName name="кутча" localSheetId="2">{30,140,350,160,"",""}</definedName>
    <definedName name="кутча">{30,140,350,160,"",""}</definedName>
    <definedName name="куш">'[26]Зан-ть(р-ны)'!$5:$5</definedName>
    <definedName name="куш.жад" localSheetId="3">TRUNC(([4]!oy-1)/3+1)</definedName>
    <definedName name="куш.жад" localSheetId="2">TRUNC(([4]!oy-1)/3+1)</definedName>
    <definedName name="куш.жад">TRUNC(([4]!oy-1)/3+1)</definedName>
    <definedName name="кц" localSheetId="3">{30,140,350,160,"",""}</definedName>
    <definedName name="кц" localSheetId="2">{30,140,350,160,"",""}</definedName>
    <definedName name="кц">{30,140,350,160,"",""}</definedName>
    <definedName name="КЭ">#REF!</definedName>
    <definedName name="қвапп" localSheetId="3">DATE([4]!yil,[4]!oy,1)</definedName>
    <definedName name="қвапп" localSheetId="2">DATE([4]!yil,[4]!oy,1)</definedName>
    <definedName name="қвапп">DATE([4]!yil,[4]!oy,1)</definedName>
    <definedName name="л">#N/A</definedName>
    <definedName name="ЛAPX1" localSheetId="3">#REF!</definedName>
    <definedName name="ЛAPX1" localSheetId="2">#REF!</definedName>
    <definedName name="ЛAPX1">#REF!</definedName>
    <definedName name="ЛAPX2" localSheetId="3">#REF!</definedName>
    <definedName name="ЛAPX2" localSheetId="2">#REF!</definedName>
    <definedName name="ЛAPX2">#REF!</definedName>
    <definedName name="ЛAPX3" localSheetId="3">#REF!</definedName>
    <definedName name="ЛAPX3" localSheetId="2">#REF!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3">TRUNC(([4]!oy-1)/3+1)</definedName>
    <definedName name="ликвид" localSheetId="2">TRUNC(([4]!oy-1)/3+1)</definedName>
    <definedName name="ликвид">TRUNC((oy-1)/3+1)</definedName>
    <definedName name="лист" localSheetId="3">#REF!</definedName>
    <definedName name="лист" localSheetId="2">#REF!</definedName>
    <definedName name="лист">#REF!</definedName>
    <definedName name="Лист_1">#N/A</definedName>
    <definedName name="лист2">#N/A</definedName>
    <definedName name="лит" localSheetId="3">{30,140,350,160,"",""}</definedName>
    <definedName name="лит" localSheetId="2">{30,140,350,160,"",""}</definedName>
    <definedName name="лит">{30,140,350,160,"",""}</definedName>
    <definedName name="ЛИтоги">#REF!</definedName>
    <definedName name="ЛКр">#REF!</definedName>
    <definedName name="ЛКред">#REF!</definedName>
    <definedName name="лл" localSheetId="3">{30,140,350,160,"",""}</definedName>
    <definedName name="лл" localSheetId="2">{30,140,350,160,"",""}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3">{30,140,350,160,"",""}</definedName>
    <definedName name="ло" localSheetId="2">{30,140,350,160,"",""}</definedName>
    <definedName name="ло">{30,140,350,160,"",""}</definedName>
    <definedName name="ЛОбл">#REF!</definedName>
    <definedName name="ЛокализацияBPU">#REF!</definedName>
    <definedName name="ЛокализацияDAMAS" localSheetId="3">#REF!,#REF!,#REF!</definedName>
    <definedName name="ЛокализацияDAMAS" localSheetId="2">#REF!,#REF!,#REF!</definedName>
    <definedName name="ЛокализацияDAMAS">#REF!,#REF!,#REF!</definedName>
    <definedName name="ЛокализацияLGLL" localSheetId="3">#REF!</definedName>
    <definedName name="ЛокализацияLGLL" localSheetId="2">#REF!</definedName>
    <definedName name="ЛокализацияLGLL">#REF!</definedName>
    <definedName name="ЛокализацияTICO" localSheetId="3">#REF!</definedName>
    <definedName name="ЛокализацияTICO" localSheetId="2">#REF!</definedName>
    <definedName name="ЛокализацияTICO">#REF!</definedName>
    <definedName name="ЛокализацияWFL" localSheetId="3">#REF!</definedName>
    <definedName name="ЛокализацияWFL" localSheetId="2">#REF!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3">{30,140,350,160,"",""}</definedName>
    <definedName name="лорло" localSheetId="2">{30,140,350,160,"",""}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3">DATE([4]!yil,[4]!oy,1)</definedName>
    <definedName name="май" localSheetId="2">DATE([4]!yil,[4]!oy,1)</definedName>
    <definedName name="май">DATE([4]!yil,[4]!oy,1)</definedName>
    <definedName name="Макрос1">#N/A</definedName>
    <definedName name="Макрос2" localSheetId="3">#REF!</definedName>
    <definedName name="Макрос2" localSheetId="2">#REF!</definedName>
    <definedName name="Макрос2">#REF!</definedName>
    <definedName name="Макрос3" localSheetId="3">#REF!</definedName>
    <definedName name="Макрос3" localSheetId="2">#REF!</definedName>
    <definedName name="Макрос3">#REF!</definedName>
    <definedName name="мал" localSheetId="3">#REF!</definedName>
    <definedName name="мал" localSheetId="2">#REF!</definedName>
    <definedName name="мал">#REF!</definedName>
    <definedName name="манзилли">#REF!</definedName>
    <definedName name="марка">[27]s!$Q$124</definedName>
    <definedName name="маруф" localSheetId="3">#REF!</definedName>
    <definedName name="маруф" localSheetId="2">#REF!</definedName>
    <definedName name="маруф">#REF!</definedName>
    <definedName name="массив" localSheetId="3">#REF!</definedName>
    <definedName name="массив" localSheetId="2">#REF!</definedName>
    <definedName name="массив">#REF!</definedName>
    <definedName name="массив_1" localSheetId="3">#REF!</definedName>
    <definedName name="массив_1" localSheetId="2">#REF!</definedName>
    <definedName name="массив_1">#REF!</definedName>
    <definedName name="Массив_обл">#N/A</definedName>
    <definedName name="Массив_СвС">#N/A</definedName>
    <definedName name="машина" localSheetId="3">{30,140,350,160,"",""}</definedName>
    <definedName name="машина" localSheetId="2">{30,140,350,160,"",""}</definedName>
    <definedName name="машина">{30,140,350,160,"",""}</definedName>
    <definedName name="МАЪЛУМОТ">#REF!</definedName>
    <definedName name="мева">#REF!</definedName>
    <definedName name="медь">[24]Input3!$C$7</definedName>
    <definedName name="мз" localSheetId="3">#REF!</definedName>
    <definedName name="мз" localSheetId="2">#REF!</definedName>
    <definedName name="мз">#REF!</definedName>
    <definedName name="МЗ_1" localSheetId="3">#REF!</definedName>
    <definedName name="МЗ_1" localSheetId="2">#REF!</definedName>
    <definedName name="МЗ_1">#REF!</definedName>
    <definedName name="МЗ_2" localSheetId="3">#REF!</definedName>
    <definedName name="МЗ_2" localSheetId="2">#REF!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3">{30,140,350,160,"",""}</definedName>
    <definedName name="мирз" localSheetId="2">{30,140,350,160,"",""}</definedName>
    <definedName name="мирз">{30,140,350,160,"",""}</definedName>
    <definedName name="Мирзачул">'[28]Фориш 2003'!$O$4</definedName>
    <definedName name="мм" localSheetId="3">#REF!</definedName>
    <definedName name="мм" localSheetId="2">#REF!</definedName>
    <definedName name="мм">#REF!</definedName>
    <definedName name="ммм" localSheetId="3">#REF!</definedName>
    <definedName name="ммм" localSheetId="2">#REF!</definedName>
    <definedName name="ммм">#REF!</definedName>
    <definedName name="мммм" localSheetId="3">#REF!</definedName>
    <definedName name="мммм" localSheetId="2">#REF!</definedName>
    <definedName name="мммм">#REF!</definedName>
    <definedName name="ммммм">#REF!</definedName>
    <definedName name="мол">[24]Input3!$C$8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3">{30,140,350,160,"",""}</definedName>
    <definedName name="мссиииисс" localSheetId="2">{30,140,350,160,"",""}</definedName>
    <definedName name="мссиииисс">{30,140,350,160,"",""}</definedName>
    <definedName name="МССЯВВАВВФФ" localSheetId="3">{30,140,350,160,"",""}</definedName>
    <definedName name="МССЯВВАВВФФ" localSheetId="2">{30,140,350,160,"",""}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3">{30,140,350,160,"",""}</definedName>
    <definedName name="не" localSheetId="2">{30,140,350,160,"",""}</definedName>
    <definedName name="не">{30,140,350,160,"",""}</definedName>
    <definedName name="негнопо">#N/A</definedName>
    <definedName name="неукв">#N/A</definedName>
    <definedName name="нилуфа">#REF!</definedName>
    <definedName name="нилуфар">#REF!</definedName>
    <definedName name="нк" localSheetId="3">{30,140,350,160,"",""}</definedName>
    <definedName name="нк" localSheetId="2">{30,140,350,160,"",""}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[29]Нарх!$A$1:$P$248</definedName>
    <definedName name="нояб" localSheetId="3">#REF!</definedName>
    <definedName name="нояб" localSheetId="2">#REF!</definedName>
    <definedName name="нояб">#REF!</definedName>
    <definedName name="нргшщ">#N/A</definedName>
    <definedName name="нук" localSheetId="3">TRUNC(([4]!oy-1)/3+1)</definedName>
    <definedName name="нук" localSheetId="2">TRUNC(([4]!oy-1)/3+1)</definedName>
    <definedName name="нук">TRUNC((oy-1)/3+1)</definedName>
    <definedName name="нур" localSheetId="3">#REF!</definedName>
    <definedName name="нур" localSheetId="2">#REF!</definedName>
    <definedName name="нур">#REF!</definedName>
    <definedName name="о" localSheetId="3">{30,140,350,160,"",""}</definedName>
    <definedName name="о" localSheetId="2">{30,140,350,160,"",""}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3">'БП-Eng'!$C$1:$N$236</definedName>
    <definedName name="_xlnm.Print_Area" localSheetId="2">'БП-рус'!$C$1:$N$236</definedName>
    <definedName name="_xlnm.Print_Area" localSheetId="1">ПаспортEng!$M$3:$W$48</definedName>
    <definedName name="_xlnm.Print_Area" localSheetId="0">ПаспортРУС!$Y$3:$AI$48</definedName>
    <definedName name="_xlnm.Print_Area">#REF!</definedName>
    <definedName name="областя"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3">{30,140,350,160,"",""}</definedName>
    <definedName name="Оболожка" localSheetId="2">{30,140,350,160,"",""}</definedName>
    <definedName name="Оболожка">{30,140,350,160,"",""}</definedName>
    <definedName name="Объем_внутр">#REF!</definedName>
    <definedName name="Объем_эксп">#REF!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3">{30,140,350,160,"",""}</definedName>
    <definedName name="ол" localSheetId="2">{30,140,350,160,"",""}</definedName>
    <definedName name="ол">{30,140,350,160,"",""}</definedName>
    <definedName name="ола">'[30]Гай пахта'!#REF!</definedName>
    <definedName name="олг" localSheetId="3">#REF!</definedName>
    <definedName name="олг" localSheetId="2">#REF!</definedName>
    <definedName name="олг">#REF!</definedName>
    <definedName name="олдл" localSheetId="3">{30,140,350,160,"",""}</definedName>
    <definedName name="олдл" localSheetId="2">{30,140,350,160,"",""}</definedName>
    <definedName name="олдл">{30,140,350,160,"",""}</definedName>
    <definedName name="олдордлро">#N/A</definedName>
    <definedName name="олл">#N/A</definedName>
    <definedName name="олма" localSheetId="3" hidden="1">#REF!</definedName>
    <definedName name="олма" localSheetId="2" hidden="1">#REF!</definedName>
    <definedName name="олма" hidden="1">#REF!</definedName>
    <definedName name="олмалик" localSheetId="3" hidden="1">#REF!</definedName>
    <definedName name="олмалик" localSheetId="2" hidden="1">#REF!</definedName>
    <definedName name="олмалик" hidden="1">#REF!</definedName>
    <definedName name="олмос">'[30]Гай пахта'!#REF!</definedName>
    <definedName name="олполднгл">#N/A</definedName>
    <definedName name="олр">#REF!</definedName>
    <definedName name="олролрлор">#REF!</definedName>
    <definedName name="олтин_дала">#REF!</definedName>
    <definedName name="ольга" localSheetId="3" hidden="1">{#N/A,#N/A,FALSE,"BODY"}</definedName>
    <definedName name="ольга" localSheetId="2" hidden="1">{#N/A,#N/A,FALSE,"BODY"}</definedName>
    <definedName name="ольга" hidden="1">{#N/A,#N/A,FALSE,"BODY"}</definedName>
    <definedName name="оля">#REF!</definedName>
    <definedName name="оля1">#REF!</definedName>
    <definedName name="ооллолол" localSheetId="3" hidden="1">#REF!</definedName>
    <definedName name="ооллолол" localSheetId="2" hidden="1">#REF!</definedName>
    <definedName name="ооллолол" hidden="1">#REF!</definedName>
    <definedName name="оолол">#REF!</definedName>
    <definedName name="ооо">#REF!</definedName>
    <definedName name="оооо" localSheetId="3">TRUNC(([4]!oy-1)/3+1)</definedName>
    <definedName name="оооо" localSheetId="2">TRUNC(([4]!oy-1)/3+1)</definedName>
    <definedName name="оооо">TRUNC((oy-1)/3+1)</definedName>
    <definedName name="ооооо" localSheetId="3">#REF!</definedName>
    <definedName name="ооооо" localSheetId="2">#REF!</definedName>
    <definedName name="ооооо">#REF!</definedName>
    <definedName name="оп" localSheetId="3">#REF!</definedName>
    <definedName name="оп" localSheetId="2">#REF!</definedName>
    <definedName name="оп">#REF!</definedName>
    <definedName name="опдбродролд">#N/A</definedName>
    <definedName name="оплопла" localSheetId="3">#REF!</definedName>
    <definedName name="оплопла" localSheetId="2">#REF!</definedName>
    <definedName name="оплопла">#REF!</definedName>
    <definedName name="ор" localSheetId="3">#REF!</definedName>
    <definedName name="ор" localSheetId="2">#REF!</definedName>
    <definedName name="ор">#REF!</definedName>
    <definedName name="орде" localSheetId="3">#REF!</definedName>
    <definedName name="орде" localSheetId="2">#REF!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3">[4]!_a1Z,[4]!_a2Z</definedName>
    <definedName name="отработано" localSheetId="2">[4]!_a1Z,[4]!_a2Z</definedName>
    <definedName name="отработано" localSheetId="1">[4]!_a1Z,[4]!_a2Z</definedName>
    <definedName name="отработано">[4]!_a1Z,[4]!_a2Z</definedName>
    <definedName name="отрасль" localSheetId="3">#REF!</definedName>
    <definedName name="отрасль" localSheetId="2">#REF!</definedName>
    <definedName name="отрасль">#REF!</definedName>
    <definedName name="оьтлодламп" localSheetId="3">{30,140,350,160,"",""}</definedName>
    <definedName name="оьтлодламп" localSheetId="2">{30,140,350,160,"",""}</definedName>
    <definedName name="оьтлодламп">{30,140,350,160,"",""}</definedName>
    <definedName name="п">#N/A</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3">{30,140,350,160,"",""}</definedName>
    <definedName name="пахта" localSheetId="2">{30,140,350,160,"",""}</definedName>
    <definedName name="пахта">{30,140,350,160,"",""}</definedName>
    <definedName name="пахта2" localSheetId="3">{30,140,350,160,"",""}</definedName>
    <definedName name="пахта2" localSheetId="2">{30,140,350,160,"",""}</definedName>
    <definedName name="пахта2">{30,140,350,160,"",""}</definedName>
    <definedName name="пахта3" localSheetId="3">{30,140,350,160,"",""}</definedName>
    <definedName name="пахта3" localSheetId="2">{30,140,350,160,"",""}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3">прилож3/1000</definedName>
    <definedName name="пппппп" localSheetId="2">прилож3/1000</definedName>
    <definedName name="пппппп" localSheetId="1">прилож3/1000</definedName>
    <definedName name="пппппп">прилож3/1000</definedName>
    <definedName name="пппр" localSheetId="3">#REF!</definedName>
    <definedName name="пппр" localSheetId="2">#REF!</definedName>
    <definedName name="пппр">#REF!</definedName>
    <definedName name="ппр">#N/A</definedName>
    <definedName name="пр">#N/A</definedName>
    <definedName name="пренгш" localSheetId="3">#REF!</definedName>
    <definedName name="пренгш" localSheetId="2">#REF!</definedName>
    <definedName name="пренгш">#REF!</definedName>
    <definedName name="Прил.9..">'[31]Зан-ть(р-ны)'!$5:$5</definedName>
    <definedName name="Прил3" localSheetId="3">[4]!прилож3/1000</definedName>
    <definedName name="Прил3" localSheetId="2">[4]!прилож3/1000</definedName>
    <definedName name="Прил3" localSheetId="1">[4]!прилож3/1000</definedName>
    <definedName name="Прил3">[4]!прилож3/1000</definedName>
    <definedName name="Прил5" localSheetId="3">дел/1000</definedName>
    <definedName name="Прил5" localSheetId="2">дел/1000</definedName>
    <definedName name="Прил5" localSheetId="1">дел/1000</definedName>
    <definedName name="Прил5">дел/1000</definedName>
    <definedName name="приложение" localSheetId="3">дел/1000</definedName>
    <definedName name="приложение" localSheetId="2">дел/1000</definedName>
    <definedName name="приложение" localSheetId="1">дел/1000</definedName>
    <definedName name="приложение">дел/1000</definedName>
    <definedName name="ПРИХ">35000</definedName>
    <definedName name="прлордлюдл">#N/A</definedName>
    <definedName name="про" localSheetId="3">'[32]уюшмага10,09 холатига'!#REF!</definedName>
    <definedName name="про" localSheetId="2">'[32]уюшмага10,09 холатига'!#REF!</definedName>
    <definedName name="про">'[32]уюшмага10,09 холатига'!#REF!</definedName>
    <definedName name="про1" localSheetId="3">#REF!</definedName>
    <definedName name="про1" localSheetId="2">#REF!</definedName>
    <definedName name="про1">#REF!</definedName>
    <definedName name="проба" localSheetId="3" hidden="1">#REF!,#REF!</definedName>
    <definedName name="проба" localSheetId="2" hidden="1">#REF!,#REF!</definedName>
    <definedName name="проба" hidden="1">#REF!,#REF!</definedName>
    <definedName name="Прог" localSheetId="3">TRUNC(([4]!oy-1)/3+1)</definedName>
    <definedName name="Прог" localSheetId="2">TRUNC(([4]!oy-1)/3+1)</definedName>
    <definedName name="Прог">TRUNC((oy-1)/3+1)</definedName>
    <definedName name="Прогноз" localSheetId="3">#REF!</definedName>
    <definedName name="Прогноз" localSheetId="2">#REF!</definedName>
    <definedName name="Прогноз">#REF!</definedName>
    <definedName name="ПРОГНОЗНЫЕ_ПАРАМЕТРЫ_РАСХОДОВ">#N/A</definedName>
    <definedName name="программа" localSheetId="3">TRUNC(([4]!oy-1)/3+1)</definedName>
    <definedName name="программа" localSheetId="2">TRUNC(([4]!oy-1)/3+1)</definedName>
    <definedName name="программа">TRUNC((oy-1)/3+1)</definedName>
    <definedName name="прод">#N/A</definedName>
    <definedName name="прок" localSheetId="3">#REF!</definedName>
    <definedName name="прок" localSheetId="2">#REF!</definedName>
    <definedName name="прок">#REF!</definedName>
    <definedName name="прокуратура" localSheetId="3">DATE([4]!yil,[4]!oy,1)</definedName>
    <definedName name="прокуратура" localSheetId="2">DATE([4]!yil,[4]!oy,1)</definedName>
    <definedName name="прокуратура">DATE([4]!yil,[4]!oy,1)</definedName>
    <definedName name="пром2">#N/A</definedName>
    <definedName name="прост" localSheetId="3">#REF!</definedName>
    <definedName name="прост" localSheetId="2">#REF!</definedName>
    <definedName name="прост">#REF!</definedName>
    <definedName name="проч" localSheetId="3">TRUNC(([4]!oy-1)/3+1)</definedName>
    <definedName name="проч" localSheetId="2">TRUNC(([4]!oy-1)/3+1)</definedName>
    <definedName name="проч">TRUNC((oy-1)/3+1)</definedName>
    <definedName name="Прочие" localSheetId="3">#REF!</definedName>
    <definedName name="Прочие" localSheetId="2">#REF!</definedName>
    <definedName name="Прочие">#REF!</definedName>
    <definedName name="прпо">#N/A</definedName>
    <definedName name="прпр123" localSheetId="3">#REF!</definedName>
    <definedName name="прпр123" localSheetId="2">#REF!</definedName>
    <definedName name="прпр123">#REF!</definedName>
    <definedName name="прпрпр">#N/A</definedName>
    <definedName name="прпрпрпр" localSheetId="3">#REF!</definedName>
    <definedName name="прпрпрпр" localSheetId="2">#REF!</definedName>
    <definedName name="прпрпрпр">#REF!</definedName>
    <definedName name="прпрпрпрпрпрпрпрпрп" localSheetId="3" hidden="1">{"'Monthly 1997'!$A$3:$S$89"}</definedName>
    <definedName name="прпрпрпрпрпрпрпрпрп" localSheetId="2"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[29]Пункт!$A$1:$B$9</definedName>
    <definedName name="пх" localSheetId="3">#REF!</definedName>
    <definedName name="пх" localSheetId="2">#REF!</definedName>
    <definedName name="пх">#REF!</definedName>
    <definedName name="пшднгшгн">#N/A</definedName>
    <definedName name="р" localSheetId="3">{30,140,350,160,"",""}</definedName>
    <definedName name="р" localSheetId="2">{30,140,350,160,"",""}</definedName>
    <definedName name="р">{30,140,350,160,"",""}</definedName>
    <definedName name="район" localSheetId="3">{30,140,350,160,"",""}</definedName>
    <definedName name="район" localSheetId="2">{30,140,350,160,"",""}</definedName>
    <definedName name="район">{30,140,350,160,"",""}</definedName>
    <definedName name="Районы1">[33]данные!$A$1</definedName>
    <definedName name="рас" localSheetId="3">#REF!</definedName>
    <definedName name="рас" localSheetId="2">#REF!</definedName>
    <definedName name="рас">#REF!</definedName>
    <definedName name="рассмотрительная2" localSheetId="3">#REF!</definedName>
    <definedName name="рассмотрительная2" localSheetId="2">#REF!</definedName>
    <definedName name="рассмотрительная2">#REF!</definedName>
    <definedName name="РАСХ">0</definedName>
    <definedName name="Расход_2004_Лист3__2__Таблица" localSheetId="3">#REF!</definedName>
    <definedName name="Расход_2004_Лист3__2__Таблица" localSheetId="2">#REF!</definedName>
    <definedName name="Расход_2004_Лист3__2__Таблица">#REF!</definedName>
    <definedName name="Расход_2004_Лист3__2__Таблица1">#REF!</definedName>
    <definedName name="Расход_2004_Лист3__2__Таблица2" localSheetId="3">#REF!,#REF!</definedName>
    <definedName name="Расход_2004_Лист3__2__Таблица2" localSheetId="2">#REF!,#REF!</definedName>
    <definedName name="Расход_2004_Лист3__2__Таблица2">#REF!,#REF!</definedName>
    <definedName name="расходы" localSheetId="3">#REF!</definedName>
    <definedName name="расходы" localSheetId="2">#REF!</definedName>
    <definedName name="расходы">#REF!</definedName>
    <definedName name="расчет" localSheetId="3">дел/1000</definedName>
    <definedName name="расчет" localSheetId="2">дел/1000</definedName>
    <definedName name="расчет" localSheetId="1">дел/1000</definedName>
    <definedName name="расчет">дел/1000</definedName>
    <definedName name="расчета">36465</definedName>
    <definedName name="Рахбарга" localSheetId="3">#REF!</definedName>
    <definedName name="Рахбарга" localSheetId="2">#REF!</definedName>
    <definedName name="Рахбарга">#REF!</definedName>
    <definedName name="Рахбарлар">[34]База!$E$2:$E$5</definedName>
    <definedName name="ре" localSheetId="3">#REF!</definedName>
    <definedName name="ре" localSheetId="2">#REF!</definedName>
    <definedName name="ре">#REF!</definedName>
    <definedName name="реалп" localSheetId="3">#REF!</definedName>
    <definedName name="реалп" localSheetId="2">#REF!</definedName>
    <definedName name="реалп">#REF!</definedName>
    <definedName name="рег" localSheetId="3">#REF!</definedName>
    <definedName name="рег" localSheetId="2">#REF!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3">{30,140,350,160,"",""}</definedName>
    <definedName name="режа" localSheetId="2">{30,140,350,160,"",""}</definedName>
    <definedName name="режа">{30,140,350,160,"",""}</definedName>
    <definedName name="Рек">#REF!</definedName>
    <definedName name="_xlnm.Recorder">#REF!</definedName>
    <definedName name="рес" localSheetId="3">TRUNC(([4]!oy-1)/3+1)</definedName>
    <definedName name="рес" localSheetId="2">TRUNC(([4]!oy-1)/3+1)</definedName>
    <definedName name="рес">TRUNC((oy-1)/3+1)</definedName>
    <definedName name="респ" localSheetId="3">TRUNC(([4]!oy-1)/3+1)</definedName>
    <definedName name="респ" localSheetId="2">TRUNC(([4]!oy-1)/3+1)</definedName>
    <definedName name="респ">TRUNC((oy-1)/3+1)</definedName>
    <definedName name="рл">#N/A</definedName>
    <definedName name="рлжлджролд">#N/A</definedName>
    <definedName name="рлр" localSheetId="3">TRUNC(([4]!oy-1)/3+1)</definedName>
    <definedName name="рлр" localSheetId="2">TRUNC(([4]!oy-1)/3+1)</definedName>
    <definedName name="рлр">TRUNC((oy-1)/3+1)</definedName>
    <definedName name="робюлюб">#N/A</definedName>
    <definedName name="розжзщ">#N/A</definedName>
    <definedName name="рол" localSheetId="3">#REF!</definedName>
    <definedName name="рол" localSheetId="2">#REF!</definedName>
    <definedName name="рол">#REF!</definedName>
    <definedName name="ролбрп">#N/A</definedName>
    <definedName name="ролдгнш">#N/A</definedName>
    <definedName name="ролдорбд">#N/A</definedName>
    <definedName name="ролр">#N/A</definedName>
    <definedName name="роол" localSheetId="3">#REF!</definedName>
    <definedName name="роол" localSheetId="2">#REF!</definedName>
    <definedName name="роол">#REF!</definedName>
    <definedName name="роопропроп" localSheetId="3">TRUNC(([4]!oy-1)/3+1)</definedName>
    <definedName name="роопропроп" localSheetId="2">TRUNC(([4]!oy-1)/3+1)</definedName>
    <definedName name="роопропроп">TRUNC((oy-1)/3+1)</definedName>
    <definedName name="ропо" localSheetId="3">{30,140,350,160,"",""}</definedName>
    <definedName name="ропо" localSheetId="2">{30,140,350,160,"",""}</definedName>
    <definedName name="ропо">{30,140,350,160,"",""}</definedName>
    <definedName name="ропопролегл">#N/A</definedName>
    <definedName name="ропропро">#N/A</definedName>
    <definedName name="рор">#REF!</definedName>
    <definedName name="роророрпорпо" localSheetId="3">DATE([4]!yil,[4]!oy,1)</definedName>
    <definedName name="роророрпорпо" localSheetId="2">DATE([4]!yil,[4]!oy,1)</definedName>
    <definedName name="роророрпорпо">DATE([4]!yil,[4]!oy,1)</definedName>
    <definedName name="рорпрр" localSheetId="3">{30,140,350,160,"",""}</definedName>
    <definedName name="рорпрр" localSheetId="2">{30,140,350,160,"",""}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3">{30,140,350,160,"",""}</definedName>
    <definedName name="рр" localSheetId="2">{30,140,350,160,"",""}</definedName>
    <definedName name="рр">{30,140,350,160,"",""}</definedName>
    <definedName name="ррр">#REF!</definedName>
    <definedName name="ррррр">#REF!</definedName>
    <definedName name="рррррр" localSheetId="3">[4]!дел/1000</definedName>
    <definedName name="рррррр" localSheetId="2">[4]!дел/1000</definedName>
    <definedName name="рррррр" localSheetId="1">[4]!дел/1000</definedName>
    <definedName name="рррррр">[4]!дел/1000</definedName>
    <definedName name="ррррррррр" localSheetId="3">#REF!</definedName>
    <definedName name="ррррррррр" localSheetId="2">#REF!</definedName>
    <definedName name="ррррррррр">#REF!</definedName>
    <definedName name="ррррррррррр" localSheetId="3">прилож3/1000</definedName>
    <definedName name="ррррррррррр" localSheetId="2">прилож3/1000</definedName>
    <definedName name="ррррррррррр" localSheetId="1">прилож3/1000</definedName>
    <definedName name="ррррррррррр">прилож3/1000</definedName>
    <definedName name="рррррррррррр" localSheetId="3">#REF!</definedName>
    <definedName name="рррррррррррр" localSheetId="2">#REF!</definedName>
    <definedName name="рррррррррррр">#REF!</definedName>
    <definedName name="РСЦ" localSheetId="3">#REF!</definedName>
    <definedName name="РСЦ" localSheetId="2">#REF!</definedName>
    <definedName name="РСЦ">#REF!</definedName>
    <definedName name="рукд" localSheetId="3">#REF!</definedName>
    <definedName name="рукд" localSheetId="2">#REF!</definedName>
    <definedName name="рукд">#REF!</definedName>
    <definedName name="рукс">#REF!</definedName>
    <definedName name="рус">#REF!</definedName>
    <definedName name="рфььук" localSheetId="3">дел/1000</definedName>
    <definedName name="рфььук" localSheetId="2">дел/1000</definedName>
    <definedName name="рфььук" localSheetId="1">дел/1000</definedName>
    <definedName name="рфььук">дел/1000</definedName>
    <definedName name="рыва" localSheetId="3">#REF!</definedName>
    <definedName name="рыва" localSheetId="2">#REF!</definedName>
    <definedName name="рыва">#REF!</definedName>
    <definedName name="рывр" localSheetId="3">#REF!</definedName>
    <definedName name="рывр" localSheetId="2">#REF!</definedName>
    <definedName name="рывр">#REF!</definedName>
    <definedName name="рын">'[10]Зан-ть(р-ны)'!$5:$5</definedName>
    <definedName name="рынок">'[35]Зан-ть(р-ны)'!$5:$5</definedName>
    <definedName name="с" localSheetId="3" hidden="1">#REF!</definedName>
    <definedName name="с" localSheetId="2" hidden="1">#REF!</definedName>
    <definedName name="с" hidden="1">#REF!</definedName>
    <definedName name="С29" localSheetId="3">#REF!</definedName>
    <definedName name="С29" localSheetId="2">#REF!</definedName>
    <definedName name="С29">#REF!</definedName>
    <definedName name="с519" localSheetId="3">#REF!</definedName>
    <definedName name="с519" localSheetId="2">#REF!</definedName>
    <definedName name="с519">#REF!</definedName>
    <definedName name="с52">#REF!</definedName>
    <definedName name="с53">#REF!</definedName>
    <definedName name="с86">#REF!</definedName>
    <definedName name="сам" localSheetId="3">{30,140,350,160,"",""}</definedName>
    <definedName name="сам" localSheetId="2">{30,140,350,160,"",""}</definedName>
    <definedName name="сам">{30,140,350,160,"",""}</definedName>
    <definedName name="Самарканд">#REF!</definedName>
    <definedName name="Санжар" localSheetId="3">{30,140,350,160,"",""}</definedName>
    <definedName name="Санжар" localSheetId="2">{30,140,350,160,"",""}</definedName>
    <definedName name="Санжар">{30,140,350,160,"",""}</definedName>
    <definedName name="сб">#REF!</definedName>
    <definedName name="св">#REF!</definedName>
    <definedName name="свод" localSheetId="3">#REF!,#REF!,#REF!</definedName>
    <definedName name="свод" localSheetId="2">#REF!,#REF!,#REF!</definedName>
    <definedName name="свод">#REF!,#REF!,#REF!</definedName>
    <definedName name="свод_кор" localSheetId="3">дел/1000</definedName>
    <definedName name="свод_кор" localSheetId="2">дел/1000</definedName>
    <definedName name="свод_кор" localSheetId="1">дел/1000</definedName>
    <definedName name="свод_кор">дел/1000</definedName>
    <definedName name="сводка" localSheetId="3">{30,140,350,160,"",""}</definedName>
    <definedName name="сводка" localSheetId="2">{30,140,350,160,"",""}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3">{30,140,350,160,"",""}</definedName>
    <definedName name="сел" localSheetId="2">{30,140,350,160,"",""}</definedName>
    <definedName name="сел">{30,140,350,160,"",""}</definedName>
    <definedName name="Сельхоз">#N/A</definedName>
    <definedName name="сен">#REF!</definedName>
    <definedName name="сер">[36]Input3!$C$15</definedName>
    <definedName name="Сирдарё">#REF!</definedName>
    <definedName name="Скважин">#REF!</definedName>
    <definedName name="сл">#REF!</definedName>
    <definedName name="см">#N/A</definedName>
    <definedName name="смавввсмсм" localSheetId="3">{30,140,350,160,"",""}</definedName>
    <definedName name="смавввсмсм" localSheetId="2">{30,140,350,160,"",""}</definedName>
    <definedName name="смавввсмсм">{30,140,350,160,"",""}</definedName>
    <definedName name="смимими" localSheetId="3">{30,140,350,160,"",""}</definedName>
    <definedName name="смимими" localSheetId="2">{30,140,350,160,"",""}</definedName>
    <definedName name="смимими">{30,140,350,160,"",""}</definedName>
    <definedName name="сопос">#REF!</definedName>
    <definedName name="сохалар" localSheetId="3" hidden="1">#REF!</definedName>
    <definedName name="сохалар" localSheetId="2" hidden="1">#REF!</definedName>
    <definedName name="сохалар" hidden="1">#REF!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чно">#N/A</definedName>
    <definedName name="срропар">#N/A</definedName>
    <definedName name="Сртук_ДАгр">#N/A</definedName>
    <definedName name="сс">#REF!</definedName>
    <definedName name="ссмсмва" localSheetId="3">{30,140,350,160,"",""}</definedName>
    <definedName name="ссмсмва" localSheetId="2">{30,140,350,160,"",""}</definedName>
    <definedName name="ссмсмва">{30,140,350,160,"",""}</definedName>
    <definedName name="ссмсчисисисим" localSheetId="3">{30,140,350,160,"",""}</definedName>
    <definedName name="ссмсчисисисим" localSheetId="2">{30,140,350,160,"",""}</definedName>
    <definedName name="ссмсчисисисим">{30,140,350,160,"",""}</definedName>
    <definedName name="ссс">#REF!</definedName>
    <definedName name="сссс">#REF!</definedName>
    <definedName name="ст">#REF!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3">{30,140,350,160,"",""}</definedName>
    <definedName name="сув" localSheetId="2">{30,140,350,160,"",""}</definedName>
    <definedName name="сув">{30,140,350,160,"",""}</definedName>
    <definedName name="сугор" localSheetId="3">{30,140,350,160,"",""}</definedName>
    <definedName name="сугор" localSheetId="2">{30,140,350,160,"",""}</definedName>
    <definedName name="сугор">{30,140,350,160,"",""}</definedName>
    <definedName name="сугориш" localSheetId="3">{30,140,350,160,"",""}</definedName>
    <definedName name="сугориш" localSheetId="2">{30,140,350,160,"",""}</definedName>
    <definedName name="сугориш">{30,140,350,160,"",""}</definedName>
    <definedName name="сўм">#REF!</definedName>
    <definedName name="Сурхондарё">#REF!</definedName>
    <definedName name="Сфакторы" localSheetId="3">TRUNC(([4]!oy-1)/3+1)</definedName>
    <definedName name="Сфакторы" localSheetId="2">TRUNC(([4]!oy-1)/3+1)</definedName>
    <definedName name="Сфакторы">TRUNC((oy-1)/3+1)</definedName>
    <definedName name="сФЙЧВФвчыфсч" localSheetId="3">{30,140,350,160,"",""}</definedName>
    <definedName name="сФЙЧВФвчыфсч" localSheetId="2">{30,140,350,160,"",""}</definedName>
    <definedName name="сФЙЧВФвчыфсч">{30,140,350,160,"",""}</definedName>
    <definedName name="схоз">#REF!</definedName>
    <definedName name="сч">#REF!</definedName>
    <definedName name="считас">#N/A</definedName>
    <definedName name="счмипсмти" localSheetId="3">{30,140,350,160,"",""}</definedName>
    <definedName name="счмипсмти" localSheetId="2">{30,140,350,160,"",""}</definedName>
    <definedName name="счмипсмти">{30,140,350,160,"",""}</definedName>
    <definedName name="т" localSheetId="3">TRUNC(([4]!oy-1)/3+1)</definedName>
    <definedName name="т" localSheetId="2">TRUNC(([4]!oy-1)/3+1)</definedName>
    <definedName name="т">TRUNC(([4]!oy-1)/3+1)</definedName>
    <definedName name="таксимот" localSheetId="3">#REF!</definedName>
    <definedName name="таксимот" localSheetId="2">#REF!</definedName>
    <definedName name="таксимот">#REF!</definedName>
    <definedName name="талаб" localSheetId="3">TRUNC(([4]!oy-1)/3+1)</definedName>
    <definedName name="талаб" localSheetId="2">TRUNC(([4]!oy-1)/3+1)</definedName>
    <definedName name="талаб">TRUNC(([4]!oy-1)/3+1)</definedName>
    <definedName name="тара" localSheetId="3">{30,140,350,160,"",""}</definedName>
    <definedName name="тара" localSheetId="2">{30,140,350,160,"",""}</definedName>
    <definedName name="тара">{30,140,350,160,"",""}</definedName>
    <definedName name="тахлил" localSheetId="3">{30,140,350,160,"",""}</definedName>
    <definedName name="тахлил" localSheetId="2">{30,140,350,160,"",""}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localSheetId="3" hidden="1">#REF!</definedName>
    <definedName name="Территории" localSheetId="2" hidden="1">#REF!</definedName>
    <definedName name="Территории" hidden="1">#REF!</definedName>
    <definedName name="ти" localSheetId="3">{30,140,350,160,"",""}</definedName>
    <definedName name="ти" localSheetId="2">{30,140,350,160,"",""}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[37]ном!#REF!</definedName>
    <definedName name="тс" localSheetId="3">#REF!</definedName>
    <definedName name="тс" localSheetId="2">#REF!</definedName>
    <definedName name="тс">#REF!</definedName>
    <definedName name="тсф" localSheetId="3">#REF!</definedName>
    <definedName name="тсф" localSheetId="2">#REF!</definedName>
    <definedName name="тсф">#REF!</definedName>
    <definedName name="тт" localSheetId="3">[12]Results!#REF!</definedName>
    <definedName name="тт" localSheetId="2">[12]Results!#REF!</definedName>
    <definedName name="тт">[12]Results!#REF!</definedName>
    <definedName name="ттт" localSheetId="3">#REF!</definedName>
    <definedName name="ттт" localSheetId="2">#REF!</definedName>
    <definedName name="ттт">#REF!</definedName>
    <definedName name="тттт" localSheetId="3">[4]!дел/1000</definedName>
    <definedName name="тттт" localSheetId="2">[4]!дел/1000</definedName>
    <definedName name="тттт" localSheetId="1">[4]!дел/1000</definedName>
    <definedName name="тттт">[4]!дел/1000</definedName>
    <definedName name="тттттт" localSheetId="3">#REF!</definedName>
    <definedName name="тттттт" localSheetId="2">#REF!</definedName>
    <definedName name="тттттт">#REF!</definedName>
    <definedName name="ТУЛОВ" localSheetId="3">#REF!</definedName>
    <definedName name="ТУЛОВ" localSheetId="2">#REF!</definedName>
    <definedName name="ТУЛОВ">#REF!</definedName>
    <definedName name="туман" localSheetId="3">#REF!</definedName>
    <definedName name="туман" localSheetId="2">#REF!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3">{30,140,350,160,"",""}</definedName>
    <definedName name="уапукпаа" localSheetId="2">{30,140,350,160,"",""}</definedName>
    <definedName name="уапукпаа">{30,140,350,160,"",""}</definedName>
    <definedName name="уас">#REF!</definedName>
    <definedName name="ув">#REF!</definedName>
    <definedName name="увап">'[38]Зан-ть(р-ны)'!$5:$5</definedName>
    <definedName name="уг" localSheetId="3">#REF!</definedName>
    <definedName name="уг" localSheetId="2">#REF!</definedName>
    <definedName name="уг">#REF!</definedName>
    <definedName name="ўдлл" localSheetId="3">{30,140,350,160,"",""}</definedName>
    <definedName name="ўдлл" localSheetId="2">{30,140,350,160,"",""}</definedName>
    <definedName name="ўдлл">{30,140,350,160,"",""}</definedName>
    <definedName name="уеке">#REF!</definedName>
    <definedName name="уекуегу">#REF!</definedName>
    <definedName name="ўзбекистон">#REF!</definedName>
    <definedName name="узи" localSheetId="3">{30,140,350,160,"",""}</definedName>
    <definedName name="узи" localSheetId="2">{30,140,350,160,"",""}</definedName>
    <definedName name="узи">{30,140,350,160,"",""}</definedName>
    <definedName name="ук" localSheetId="3">{30,140,350,160,"",""}</definedName>
    <definedName name="ук" localSheetId="2">{30,140,350,160,"",""}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3">{30,140,350,160,"",""}</definedName>
    <definedName name="укук" localSheetId="2">{30,140,350,160,"",""}</definedName>
    <definedName name="укук">{30,140,350,160,"",""}</definedName>
    <definedName name="укц" localSheetId="3">{30,140,350,160,"",""}</definedName>
    <definedName name="укц" localSheetId="2">{30,140,350,160,"",""}</definedName>
    <definedName name="укц">{30,140,350,160,"",""}</definedName>
    <definedName name="укшгн">#N/A</definedName>
    <definedName name="улм" localSheetId="3">{30,140,350,160,"",""}</definedName>
    <definedName name="улм" localSheetId="2">{30,140,350,160,"",""}</definedName>
    <definedName name="улм">{30,140,350,160,"",""}</definedName>
    <definedName name="улмас" localSheetId="3">{30,140,350,160,"",""}</definedName>
    <definedName name="улмас" localSheetId="2">{30,140,350,160,"",""}</definedName>
    <definedName name="улмас">{30,140,350,160,"",""}</definedName>
    <definedName name="улу" localSheetId="3">{30,140,350,160,"",""}</definedName>
    <definedName name="улу" localSheetId="2">{30,140,350,160,"",""}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localSheetId="3" hidden="1">#REF!</definedName>
    <definedName name="урта" localSheetId="2" hidden="1">#REF!</definedName>
    <definedName name="урта" hidden="1">#REF!</definedName>
    <definedName name="уртачирчик" localSheetId="3" hidden="1">#REF!</definedName>
    <definedName name="уртачирчик" localSheetId="2" hidden="1">#REF!</definedName>
    <definedName name="уртачирчик" hidden="1">#REF!</definedName>
    <definedName name="ўртачирчик" localSheetId="3" hidden="1">#REF!</definedName>
    <definedName name="ўртачирчик" localSheetId="2" hidden="1">#REF!</definedName>
    <definedName name="ўртачирчик" hidden="1">#REF!</definedName>
    <definedName name="утв1">#REF!</definedName>
    <definedName name="утв2">#REF!</definedName>
    <definedName name="утв3">#REF!</definedName>
    <definedName name="утв4">#REF!</definedName>
    <definedName name="Уткир" localSheetId="3">{30,140,350,160,"",""}</definedName>
    <definedName name="Уткир" localSheetId="2">{30,140,350,160,"",""}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3">{30,140,350,160,"",""}</definedName>
    <definedName name="уууу" localSheetId="2">{30,140,350,160,"",""}</definedName>
    <definedName name="уууу">{30,140,350,160,"",""}</definedName>
    <definedName name="ууууу" localSheetId="3">[4]!дел/1000</definedName>
    <definedName name="ууууу" localSheetId="2">[4]!дел/1000</definedName>
    <definedName name="ууууу" localSheetId="1">[4]!дел/1000</definedName>
    <definedName name="ууууу">[4]!дел/1000</definedName>
    <definedName name="уууууууууууууууууу" localSheetId="3">DATE([4]!yil,[4]!oy,1)</definedName>
    <definedName name="уууууууууууууууууу" localSheetId="2">DATE([4]!yil,[4]!oy,1)</definedName>
    <definedName name="уууууууууууууууууу">DATE(yil,oy,1)</definedName>
    <definedName name="уууууууууууууууууууу" localSheetId="3">TRUNC(([4]!oy-1)/3+1)</definedName>
    <definedName name="уууууууууууууууууууу" localSheetId="2">TRUNC(([4]!oy-1)/3+1)</definedName>
    <definedName name="уууууууууууууууууууу">TRUNC((oy-1)/3+1)</definedName>
    <definedName name="ууууууууууууууууууууу" localSheetId="3">TRUNC(([4]!oy-1)/3+1)</definedName>
    <definedName name="ууууууууууууууууууууу" localSheetId="2">TRUNC(([4]!oy-1)/3+1)</definedName>
    <definedName name="ууууууууууууууууууууу">TRUNC((oy-1)/3+1)</definedName>
    <definedName name="ууууууууууууууууууууууу" localSheetId="3">TRUNC(([4]!oy-1)/3+1)</definedName>
    <definedName name="ууууууууууууууууууууууу" localSheetId="2">TRUNC(([4]!oy-1)/3+1)</definedName>
    <definedName name="ууууууууууууууууууууууу">TRUNC((oy-1)/3+1)</definedName>
    <definedName name="уц" localSheetId="3">{30,140,350,160,"",""}</definedName>
    <definedName name="уц" localSheetId="2">{30,140,350,160,"",""}</definedName>
    <definedName name="уц">{30,140,350,160,"",""}</definedName>
    <definedName name="ф">#REF!</definedName>
    <definedName name="ф2">#N/A</definedName>
    <definedName name="ф5" localSheetId="3" hidden="1">{#N/A,#N/A,FALSE,"인원";#N/A,#N/A,FALSE,"비용2";#N/A,#N/A,FALSE,"비용1";#N/A,#N/A,FALSE,"비용";#N/A,#N/A,FALSE,"보증2";#N/A,#N/A,FALSE,"보증1";#N/A,#N/A,FALSE,"보증";#N/A,#N/A,FALSE,"손익1";#N/A,#N/A,FALSE,"손익";#N/A,#N/A,FALSE,"부서별매출";#N/A,#N/A,FALSE,"매출"}</definedName>
    <definedName name="ф5" localSheetId="2"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3">TRUNC(([4]!oy-1)/3+1)</definedName>
    <definedName name="Факторы" localSheetId="2">TRUNC(([4]!oy-1)/3+1)</definedName>
    <definedName name="Факторы">TRUNC((oy-1)/3+1)</definedName>
    <definedName name="Фаргона" localSheetId="3">#REF!</definedName>
    <definedName name="Фаргона" localSheetId="2">#REF!</definedName>
    <definedName name="Фаргона">#REF!</definedName>
    <definedName name="фв" localSheetId="3">#REF!</definedName>
    <definedName name="фв" localSheetId="2">#REF!</definedName>
    <definedName name="фв">#REF!</definedName>
    <definedName name="фвыавп" localSheetId="3">{30,140,350,160,"",""}</definedName>
    <definedName name="фвыавп" localSheetId="2">{30,140,350,160,"",""}</definedName>
    <definedName name="фвыавп">{30,140,350,160,"",""}</definedName>
    <definedName name="февраль_фактор" localSheetId="3">TRUNC(([4]!oy-1)/3+1)</definedName>
    <definedName name="февраль_фактор" localSheetId="2">TRUNC(([4]!oy-1)/3+1)</definedName>
    <definedName name="февраль_фактор">TRUNC((oy-1)/3+1)</definedName>
    <definedName name="фермер" localSheetId="3">#REF!</definedName>
    <definedName name="фермер" localSheetId="2">#REF!</definedName>
    <definedName name="фермер">#REF!</definedName>
    <definedName name="ФЗСЖЧШ__ХЛЭЖШО" localSheetId="3">#REF!</definedName>
    <definedName name="ФЗСЖЧШ__ХЛЭЖШО" localSheetId="2">#REF!</definedName>
    <definedName name="ФЗСЖЧШ__ХЛЭЖШО">#REF!</definedName>
    <definedName name="фйфй" localSheetId="3">#REF!</definedName>
    <definedName name="фйфй" localSheetId="2">#REF!</definedName>
    <definedName name="фйфй">#REF!</definedName>
    <definedName name="фйфйф">#N/A</definedName>
    <definedName name="флт" localSheetId="3">{30,140,350,160,"",""}</definedName>
    <definedName name="флт" localSheetId="2">{30,140,350,160,"",""}</definedName>
    <definedName name="флт">{30,140,350,160,"",""}</definedName>
    <definedName name="фонд">#REF!</definedName>
    <definedName name="форма_таб01" localSheetId="3" hidden="1">{#N/A,#N/A,FALSE,"인원";#N/A,#N/A,FALSE,"비용2";#N/A,#N/A,FALSE,"비용1";#N/A,#N/A,FALSE,"비용";#N/A,#N/A,FALSE,"보증2";#N/A,#N/A,FALSE,"보증1";#N/A,#N/A,FALSE,"보증";#N/A,#N/A,FALSE,"손익1";#N/A,#N/A,FALSE,"손익";#N/A,#N/A,FALSE,"부서별매출";#N/A,#N/A,FALSE,"매출"}</definedName>
    <definedName name="форма_таб01" localSheetId="2"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'[39]Фориш 2003'!$O$4</definedName>
    <definedName name="фыавыфа" localSheetId="3">{30,140,350,160,"",""}</definedName>
    <definedName name="фыавыфа" localSheetId="2">{30,140,350,160,"",""}</definedName>
    <definedName name="фыавыфа">{30,140,350,160,"",""}</definedName>
    <definedName name="фывчыйывчйы" localSheetId="3">{30,140,350,160,"",""}</definedName>
    <definedName name="фывчыйывчйы" localSheetId="2">{30,140,350,160,"",""}</definedName>
    <definedName name="фывчыйывчйы">{30,140,350,160,"",""}</definedName>
    <definedName name="фыфы">#REF!</definedName>
    <definedName name="фыы" localSheetId="3">TRUNC(([4]!oy-1)/3+1)</definedName>
    <definedName name="фыы" localSheetId="2">TRUNC(([4]!oy-1)/3+1)</definedName>
    <definedName name="фыы">TRUNC((oy-1)/3+1)</definedName>
    <definedName name="фяфчфчфч" localSheetId="3">{30,140,350,160,"",""}</definedName>
    <definedName name="фяфчфчфч" localSheetId="2">{30,140,350,160,"",""}</definedName>
    <definedName name="фяфчфчфч">{30,140,350,160,"",""}</definedName>
    <definedName name="хж">#REF!</definedName>
    <definedName name="хз" localSheetId="3">{30,140,350,160,"",""}</definedName>
    <definedName name="хз" localSheetId="2">{30,140,350,160,"",""}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[16]База!$C$2:$C$15</definedName>
    <definedName name="Хужайли1" localSheetId="3">{30,140,350,160,"",""}</definedName>
    <definedName name="Хужайли1" localSheetId="2">{30,140,350,160,"",""}</definedName>
    <definedName name="Хужайли1">{30,140,350,160,"",""}</definedName>
    <definedName name="ххх">#REF!</definedName>
    <definedName name="ц" localSheetId="3">{30,140,350,160,"",""}</definedName>
    <definedName name="ц" localSheetId="2">{30,140,350,160,"",""}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коытого">#REF!</definedName>
    <definedName name="ЦенаЗакрытого">#REF!</definedName>
    <definedName name="центр">#REF!</definedName>
    <definedName name="центр1">#REF!</definedName>
    <definedName name="цй" localSheetId="3">{30,140,350,160,"",""}</definedName>
    <definedName name="цй" localSheetId="2">{30,140,350,160,"",""}</definedName>
    <definedName name="цй">{30,140,350,160,"",""}</definedName>
    <definedName name="цйц" localSheetId="3">{30,140,350,160,"",""}</definedName>
    <definedName name="цйц" localSheetId="2">{30,140,350,160,"",""}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3">{30,140,350,160,"",""}</definedName>
    <definedName name="цук2" localSheetId="2">{30,140,350,160,"",""}</definedName>
    <definedName name="цук2">{30,140,350,160,"",""}</definedName>
    <definedName name="цукцкцк" localSheetId="3" hidden="1">#REF!</definedName>
    <definedName name="цукцкцк" localSheetId="2" hidden="1">#REF!</definedName>
    <definedName name="цукцкцк" hidden="1">#REF!</definedName>
    <definedName name="цукцкцукацуауа">#REF!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3">{30,140,350,160,"",""}</definedName>
    <definedName name="чмсмичтмит" localSheetId="2">{30,140,350,160,"",""}</definedName>
    <definedName name="чмсмичтмит">{30,140,350,160,"",""}</definedName>
    <definedName name="чрипаорп">#N/A</definedName>
    <definedName name="чс" localSheetId="3">{30,140,350,160,"",""}</definedName>
    <definedName name="чс" localSheetId="2">{30,140,350,160,"",""}</definedName>
    <definedName name="чс">{30,140,350,160,"",""}</definedName>
    <definedName name="чсм" localSheetId="3">{30,140,350,160,"",""}</definedName>
    <definedName name="чсм" localSheetId="2">{30,140,350,160,"",""}</definedName>
    <definedName name="чсм">{30,140,350,160,"",""}</definedName>
    <definedName name="чсчсчсчсч">#REF!</definedName>
    <definedName name="чукур" localSheetId="3">{30,140,350,160,"",""}</definedName>
    <definedName name="чукур" localSheetId="2">{30,140,350,160,"",""}</definedName>
    <definedName name="чукур">{30,140,350,160,"",""}</definedName>
    <definedName name="ччч">#REF!</definedName>
    <definedName name="ш" localSheetId="3">{30,140,350,160,"",""}</definedName>
    <definedName name="ш" localSheetId="2">{30,140,350,160,"",""}</definedName>
    <definedName name="ш">{30,140,350,160,"",""}</definedName>
    <definedName name="ш.ж._счетчик__сиз">#REF!</definedName>
    <definedName name="шарбат" localSheetId="3">{30,140,350,160,"",""}</definedName>
    <definedName name="шарбат" localSheetId="2">{30,140,350,160,"",""}</definedName>
    <definedName name="шарбат">{30,140,350,160,"",""}</definedName>
    <definedName name="Шахар">#REF!</definedName>
    <definedName name="шгн" localSheetId="3">{30,140,350,160,"",""}</definedName>
    <definedName name="шгн" localSheetId="2">{30,140,350,160,"",""}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3">{30,140,350,160,"",""}</definedName>
    <definedName name="шур" localSheetId="2">{30,140,350,160,"",""}</definedName>
    <definedName name="шур">{30,140,350,160,"",""}</definedName>
    <definedName name="шурик">#REF!</definedName>
    <definedName name="шухрат">#REF!</definedName>
    <definedName name="шўшш" localSheetId="3">{30,140,350,160,"",""}</definedName>
    <definedName name="шўшш" localSheetId="2">{30,140,350,160,"",""}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3">{30,140,350,160,"",""}</definedName>
    <definedName name="ы" localSheetId="2">{30,140,350,160,"",""}</definedName>
    <definedName name="ы">{30,140,350,160,"",""}</definedName>
    <definedName name="ыанено">#N/A</definedName>
    <definedName name="ыафыафывафыафыафыа" localSheetId="3" hidden="1">#REF!</definedName>
    <definedName name="ыафыафывафыафыафыа" localSheetId="2" hidden="1">#REF!</definedName>
    <definedName name="ыафыафывафыафыафыа" hidden="1">#REF!</definedName>
    <definedName name="ыв" localSheetId="3">{30,140,350,160,"",""}</definedName>
    <definedName name="ыв" localSheetId="2">{30,140,350,160,"",""}</definedName>
    <definedName name="ыв">{30,140,350,160,"",""}</definedName>
    <definedName name="ыва" localSheetId="3">{30,140,350,160,"",""}</definedName>
    <definedName name="ыва" localSheetId="2">{30,140,350,160,"",""}</definedName>
    <definedName name="ыва">{30,140,350,160,"",""}</definedName>
    <definedName name="ывавы">#REF!</definedName>
    <definedName name="ывап">#REF!</definedName>
    <definedName name="ывапролд">#REF!</definedName>
    <definedName name="ывкпирц" localSheetId="3" hidden="1">{#N/A,#N/A,FALSE,"인원";#N/A,#N/A,FALSE,"비용2";#N/A,#N/A,FALSE,"비용1";#N/A,#N/A,FALSE,"비용";#N/A,#N/A,FALSE,"보증2";#N/A,#N/A,FALSE,"보증1";#N/A,#N/A,FALSE,"보증";#N/A,#N/A,FALSE,"손익1";#N/A,#N/A,FALSE,"손익";#N/A,#N/A,FALSE,"부서별매출";#N/A,#N/A,FALSE,"매출"}</definedName>
    <definedName name="ывкпирц" localSheetId="2"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3">{30,140,350,160,"",""}</definedName>
    <definedName name="ывсвапть" localSheetId="2">{30,140,350,160,"",""}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3">TRUNC(([4]!oy-1)/3+1)</definedName>
    <definedName name="ыпыв" localSheetId="2">TRUNC(([4]!oy-1)/3+1)</definedName>
    <definedName name="ыпыв">TRUNC(([4]!oy-1)/3+1)</definedName>
    <definedName name="ыр">#N/A</definedName>
    <definedName name="ЫСЫСЫС" localSheetId="3">{30,140,350,160,"",""}</definedName>
    <definedName name="ЫСЫСЫС" localSheetId="2">{30,140,350,160,"",""}</definedName>
    <definedName name="ЫСЫСЫС">{30,140,350,160,"",""}</definedName>
    <definedName name="ыфв" localSheetId="3">{30,140,350,160,"",""}</definedName>
    <definedName name="ыфв" localSheetId="2">{30,140,350,160,"",""}</definedName>
    <definedName name="ыфв">{30,140,350,160,"",""}</definedName>
    <definedName name="ыфвчыф">#REF!</definedName>
    <definedName name="ыцвуц">#REF!</definedName>
    <definedName name="ыцйц" localSheetId="3">TRUNC(([4]!oy-1)/3+1)</definedName>
    <definedName name="ыцйц" localSheetId="2">TRUNC(([4]!oy-1)/3+1)</definedName>
    <definedName name="ыцйц">TRUNC((oy-1)/3+1)</definedName>
    <definedName name="ыыы" localSheetId="3">#REF!</definedName>
    <definedName name="ыыы" localSheetId="2">#REF!</definedName>
    <definedName name="ыыы">#REF!</definedName>
    <definedName name="ЫЫЫЫ" localSheetId="3">#REF!</definedName>
    <definedName name="ЫЫЫЫ" localSheetId="2">#REF!</definedName>
    <definedName name="ЫЫЫЫ">#REF!</definedName>
    <definedName name="ыыыыыыыыыы" localSheetId="3">TRUNC(([4]!oy-1)/3+1)</definedName>
    <definedName name="ыыыыыыыыыы" localSheetId="2">TRUNC(([4]!oy-1)/3+1)</definedName>
    <definedName name="ыыыыыыыыыы">TRUNC((oy-1)/3+1)</definedName>
    <definedName name="ь" localSheetId="3">{30,140,350,160,"",""}</definedName>
    <definedName name="ь" localSheetId="2">{30,140,350,160,"",""}</definedName>
    <definedName name="ь">{30,140,350,160,"",""}</definedName>
    <definedName name="ьд">#REF!</definedName>
    <definedName name="ьььь" localSheetId="3">TRUNC(([4]!oy-1)/3+1)</definedName>
    <definedName name="ьььь" localSheetId="2">TRUNC(([4]!oy-1)/3+1)</definedName>
    <definedName name="ьььь">TRUNC((oy-1)/3+1)</definedName>
    <definedName name="э" localSheetId="3">DATE([4]!yil,[4]!oy,1)</definedName>
    <definedName name="э" localSheetId="2">DATE([4]!yil,[4]!oy,1)</definedName>
    <definedName name="э">DATE(yil,oy,1)</definedName>
    <definedName name="экс" localSheetId="3">TRUNC(([4]!oy-1)/3+1)</definedName>
    <definedName name="экс" localSheetId="2">TRUNC(([4]!oy-1)/3+1)</definedName>
    <definedName name="экс">TRUNC((oy-1)/3+1)</definedName>
    <definedName name="экспор" localSheetId="3">TRUNC(([4]!oy-1)/3+1)</definedName>
    <definedName name="экспор" localSheetId="2">TRUNC(([4]!oy-1)/3+1)</definedName>
    <definedName name="экспор">TRUNC((oy-1)/3+1)</definedName>
    <definedName name="экспорт" localSheetId="3">TRUNC(([4]!oy-1)/3+1)</definedName>
    <definedName name="экспорт" localSheetId="2">TRUNC(([4]!oy-1)/3+1)</definedName>
    <definedName name="экспорт">TRUNC((oy-1)/3+1)</definedName>
    <definedName name="Электр" localSheetId="3">#REF!</definedName>
    <definedName name="Электр" localSheetId="2">#REF!</definedName>
    <definedName name="Электр">#REF!</definedName>
    <definedName name="Элликкала" localSheetId="3">#REF!</definedName>
    <definedName name="Элликкала" localSheetId="2">#REF!</definedName>
    <definedName name="Элликкала">#REF!</definedName>
    <definedName name="эоцех" localSheetId="3">#REF!</definedName>
    <definedName name="эоцех" localSheetId="2">#REF!</definedName>
    <definedName name="эоцех">#REF!</definedName>
    <definedName name="эт">#REF!</definedName>
    <definedName name="ЭХА">#REF!</definedName>
    <definedName name="эээ">#REF!</definedName>
    <definedName name="ээээээ" localSheetId="3" hidden="1">#REF!</definedName>
    <definedName name="ээээээ" localSheetId="2" hidden="1">#REF!</definedName>
    <definedName name="ээээээ" hidden="1">#REF!</definedName>
    <definedName name="ю">#REF!</definedName>
    <definedName name="юб">#REF!</definedName>
    <definedName name="юбк">#REF!</definedName>
    <definedName name="юкори" localSheetId="3" hidden="1">#REF!</definedName>
    <definedName name="юкори" localSheetId="2" hidden="1">#REF!</definedName>
    <definedName name="юкори" hidden="1">#REF!</definedName>
    <definedName name="юмшатиш" localSheetId="3">{30,140,350,160,"",""}</definedName>
    <definedName name="юмшатиш" localSheetId="2">{30,140,350,160,"",""}</definedName>
    <definedName name="юмшатиш">{30,140,350,160,"",""}</definedName>
    <definedName name="юмшок" localSheetId="3">{30,140,350,160,"",""}</definedName>
    <definedName name="юмшок" localSheetId="2">{30,140,350,160,"",""}</definedName>
    <definedName name="юмшок">{30,140,350,160,"",""}</definedName>
    <definedName name="юод" localSheetId="3">{30,140,350,160,"",""}</definedName>
    <definedName name="юод" localSheetId="2">{30,140,350,160,"",""}</definedName>
    <definedName name="юод">{30,140,350,160,"",""}</definedName>
    <definedName name="юю">#REF!</definedName>
    <definedName name="я" localSheetId="3">{30,140,350,160,"",""}</definedName>
    <definedName name="я" localSheetId="2">{30,140,350,160,"",""}</definedName>
    <definedName name="я">{30,140,350,160,"",""}</definedName>
    <definedName name="я.и.у.жадвал">#REF!</definedName>
    <definedName name="я\чсячсячсячсячсячсячсмячс" localSheetId="3" hidden="1">#REF!</definedName>
    <definedName name="я\чсячсячсячсячсячсячсмячс" localSheetId="2" hidden="1">#REF!</definedName>
    <definedName name="я\чсячсячсячсячсячсячсмячс" hidden="1">#REF!</definedName>
    <definedName name="явчақвақвақва">#REF!</definedName>
    <definedName name="ягана" localSheetId="3">{30,140,350,160,"",""}</definedName>
    <definedName name="ягана" localSheetId="2">{30,140,350,160,"",""}</definedName>
    <definedName name="ягана">{30,140,350,160,"",""}</definedName>
    <definedName name="янв">#REF!</definedName>
    <definedName name="январапрель">#REF!</definedName>
    <definedName name="янги" localSheetId="3">{30,140,350,160,"",""}</definedName>
    <definedName name="янги" localSheetId="2">{30,140,350,160,"",""}</definedName>
    <definedName name="янги">{30,140,350,160,"",""}</definedName>
    <definedName name="янгиааа" localSheetId="3">{30,140,350,160,"",""}</definedName>
    <definedName name="янгиааа" localSheetId="2">{30,140,350,160,"",""}</definedName>
    <definedName name="янгиааа">{30,140,350,160,"",""}</definedName>
    <definedName name="янгиаааа" localSheetId="3">{30,140,350,160,"",""}</definedName>
    <definedName name="янгиаааа" localSheetId="2">{30,140,350,160,"",""}</definedName>
    <definedName name="янгиаааа">{30,140,350,160,"",""}</definedName>
    <definedName name="ЯНГИАРИКТУМАН">#REF!</definedName>
    <definedName name="ЯНГИБОЗОРТУМАН">#REF!</definedName>
    <definedName name="яни">#REF!</definedName>
    <definedName name="ячсячсячсячсячс" localSheetId="3" hidden="1">#REF!</definedName>
    <definedName name="ячсячсячсячсячс" localSheetId="2" hidden="1">#REF!</definedName>
    <definedName name="ячсячсячсячсячс" hidden="1">#REF!</definedName>
    <definedName name="ячфячфф" localSheetId="3">{30,140,350,160,"",""}</definedName>
    <definedName name="ячфячфф" localSheetId="2">{30,140,350,160,"",""}</definedName>
    <definedName name="ячфячфф">{30,140,350,160,"",""}</definedName>
    <definedName name="яяя">#N/A</definedName>
    <definedName name="가격">#REF!</definedName>
    <definedName name="개발차종">#N/A</definedName>
    <definedName name="경영계획">#REF!</definedName>
    <definedName name="계획" localSheetId="3" hidden="1">#REF!</definedName>
    <definedName name="계획" localSheetId="2" hidden="1">#REF!</definedName>
    <definedName name="계획" hidden="1">#REF!</definedName>
    <definedName name="구조조정계획"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3" hidden="1">{#N/A,#N/A,FALSE,"BODY"}</definedName>
    <definedName name="단가" localSheetId="2" hidden="1">{#N/A,#N/A,FALSE,"BODY"}</definedName>
    <definedName name="단가" hidden="1">{#N/A,#N/A,FALSE,"BODY"}</definedName>
    <definedName name="ㅁㅇㄹㄹㄼㅂㅈㄷ1132"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3" hidden="1">{#N/A,#N/A,TRUE,"일정"}</definedName>
    <definedName name="미" localSheetId="2" hidden="1">{#N/A,#N/A,TRUE,"일정"}</definedName>
    <definedName name="미" hidden="1">{#N/A,#N/A,TRUE,"일정"}</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3" hidden="1">{#N/A,#N/A,FALSE,"BODY"}</definedName>
    <definedName name="병수3" localSheetId="2" hidden="1">{#N/A,#N/A,FALSE,"BODY"}</definedName>
    <definedName name="병수3" hidden="1">{#N/A,#N/A,FALSE,"BODY"}</definedName>
    <definedName name="부채현황">#N/A</definedName>
    <definedName name="비교2">#REF!</definedName>
    <definedName name="사업환경" localSheetId="3" hidden="1">{#N/A,#N/A,FALSE,"BODY"}</definedName>
    <definedName name="사업환경" localSheetId="2" hidden="1">{#N/A,#N/A,FALSE,"BODY"}</definedName>
    <definedName name="사업환경" hidden="1">{#N/A,#N/A,FALSE,"BODY"}</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3" hidden="1">{#N/A,#N/A,FALSE,"BODY"}</definedName>
    <definedName name="손익" localSheetId="2" hidden="1">{#N/A,#N/A,FALSE,"BODY"}</definedName>
    <definedName name="손익" hidden="1">{#N/A,#N/A,FALSE,"BODY"}</definedName>
    <definedName name="시기조정" localSheetId="3" hidden="1">{#N/A,#N/A,FALSE,"인원";#N/A,#N/A,FALSE,"비용2";#N/A,#N/A,FALSE,"비용1";#N/A,#N/A,FALSE,"비용";#N/A,#N/A,FALSE,"보증2";#N/A,#N/A,FALSE,"보증1";#N/A,#N/A,FALSE,"보증";#N/A,#N/A,FALSE,"손익1";#N/A,#N/A,FALSE,"손익";#N/A,#N/A,FALSE,"부서별매출";#N/A,#N/A,FALSE,"매출"}</definedName>
    <definedName name="시기조정" localSheetId="2"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3">[4]!_a1Z,[4]!_a2Z</definedName>
    <definedName name="시설투자" localSheetId="2">[4]!_a1Z,[4]!_a2Z</definedName>
    <definedName name="시설투자" localSheetId="1">[4]!_a1Z,[4]!_a2Z</definedName>
    <definedName name="시설투자">[4]!_a1Z,[4]!_a2Z</definedName>
    <definedName name="시설투자2" localSheetId="3">[4]!_a1Z,[4]!_a2Z</definedName>
    <definedName name="시설투자2" localSheetId="2">[4]!_a1Z,[4]!_a2Z</definedName>
    <definedName name="시설투자2" localSheetId="1">[4]!_a1Z,[4]!_a2Z</definedName>
    <definedName name="시설투자2">[4]!_a1Z,[4]!_a2Z</definedName>
    <definedName name="시장" localSheetId="3">#REF!</definedName>
    <definedName name="시장" localSheetId="2">#REF!</definedName>
    <definedName name="시장">#REF!</definedName>
    <definedName name="신용" localSheetId="3"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3" hidden="1">{#N/A,#N/A,FALSE,"인원";#N/A,#N/A,FALSE,"비용2";#N/A,#N/A,FALSE,"비용1";#N/A,#N/A,FALSE,"비용";#N/A,#N/A,FALSE,"보증2";#N/A,#N/A,FALSE,"보증1";#N/A,#N/A,FALSE,"보증";#N/A,#N/A,FALSE,"손익1";#N/A,#N/A,FALSE,"손익";#N/A,#N/A,FALSE,"부서별매출";#N/A,#N/A,FALSE,"매출"}</definedName>
    <definedName name="신용1" localSheetId="2"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3" hidden="1">{#VALUE!,#N/A,TRUE,0}</definedName>
    <definedName name="ㅇㅇㅇㅇㅇ" localSheetId="2" hidden="1">{#VALUE!,#N/A,TRUE,0}</definedName>
    <definedName name="ㅇㅇㅇㅇㅇ" hidden="1">{#VALUE!,#N/A,TRUE,0}</definedName>
    <definedName name="ㅇㅇㅇㅇㅇㅇㅇㅇㅇㅇㅇ"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3" hidden="1">{#N/A,#N/A,FALSE,"BODY"}</definedName>
    <definedName name="원가계획" localSheetId="2" hidden="1">{#N/A,#N/A,FALSE,"BODY"}</definedName>
    <definedName name="원가계획" hidden="1">{#N/A,#N/A,FALSE,"BODY"}</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3" hidden="1">{#N/A,#N/A,FALSE,"인원";#N/A,#N/A,FALSE,"비용2";#N/A,#N/A,FALSE,"비용1";#N/A,#N/A,FALSE,"비용";#N/A,#N/A,FALSE,"보증2";#N/A,#N/A,FALSE,"보증1";#N/A,#N/A,FALSE,"보증";#N/A,#N/A,FALSE,"손익1";#N/A,#N/A,FALSE,"손익";#N/A,#N/A,FALSE,"부서별매출";#N/A,#N/A,FALSE,"매출"}</definedName>
    <definedName name="이천년비용" localSheetId="2"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3" hidden="1">{#N/A,#N/A,FALSE,"BODY"}</definedName>
    <definedName name="재료비" localSheetId="2" hidden="1">{#N/A,#N/A,FALSE,"BODY"}</definedName>
    <definedName name="재료비" hidden="1">{#N/A,#N/A,FALSE,"BODY"}</definedName>
    <definedName name="전장su">#REF!</definedName>
    <definedName name="정비대수" localSheetId="3"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3" hidden="1">{#N/A,#N/A,TRUE,"일정"}</definedName>
    <definedName name="차차" localSheetId="2" hidden="1">{#N/A,#N/A,TRUE,"일정"}</definedName>
    <definedName name="차차" hidden="1">{#N/A,#N/A,TRUE,"일정"}</definedName>
    <definedName name="차체2">#REF!</definedName>
    <definedName name="초ㅐ" localSheetId="3" hidden="1">{"'Monthly 1997'!$A$3:$S$89"}</definedName>
    <definedName name="초ㅐ" localSheetId="2" hidden="1">{"'Monthly 1997'!$A$3:$S$89"}</definedName>
    <definedName name="초ㅐ" hidden="1">{"'Monthly 1997'!$A$3:$S$89"}</definedName>
    <definedName name="커버" localSheetId="3">[4]!_a1Z,[4]!_a2Z</definedName>
    <definedName name="커버" localSheetId="2">[4]!_a1Z,[4]!_a2Z</definedName>
    <definedName name="커버" localSheetId="1">[4]!_a1Z,[4]!_a2Z</definedName>
    <definedName name="커버">[4]!_a1Z,[4]!_a2Z</definedName>
    <definedName name="템플리트모듈1" localSheetId="3">[4]!BlankMacro1</definedName>
    <definedName name="템플리트모듈1" localSheetId="2">[4]!BlankMacro1</definedName>
    <definedName name="템플리트모듈1" localSheetId="1">[4]!BlankMacro1</definedName>
    <definedName name="템플리트모듈1">[4]!BlankMacro1</definedName>
    <definedName name="템플리트모듈2" localSheetId="3">[4]!BlankMacro1</definedName>
    <definedName name="템플리트모듈2" localSheetId="2">[4]!BlankMacro1</definedName>
    <definedName name="템플리트모듈2" localSheetId="1">[4]!BlankMacro1</definedName>
    <definedName name="템플리트모듈2">[4]!BlankMacro1</definedName>
    <definedName name="템플리트모듈3" localSheetId="3">[4]!BlankMacro1</definedName>
    <definedName name="템플리트모듈3" localSheetId="2">[4]!BlankMacro1</definedName>
    <definedName name="템플리트모듈3" localSheetId="1">[4]!BlankMacro1</definedName>
    <definedName name="템플리트모듈3">[4]!BlankMacro1</definedName>
    <definedName name="템플리트모듈4" localSheetId="3">[4]!BlankMacro1</definedName>
    <definedName name="템플리트모듈4" localSheetId="2">[4]!BlankMacro1</definedName>
    <definedName name="템플리트모듈4" localSheetId="1">[4]!BlankMacro1</definedName>
    <definedName name="템플리트모듈4">[4]!BlankMacro1</definedName>
    <definedName name="템플리트모듈5" localSheetId="3">[4]!BlankMacro1</definedName>
    <definedName name="템플리트모듈5" localSheetId="2">[4]!BlankMacro1</definedName>
    <definedName name="템플리트모듈5" localSheetId="1">[4]!BlankMacro1</definedName>
    <definedName name="템플리트모듈5">[4]!BlankMacro1</definedName>
    <definedName name="템플리트모듈6" localSheetId="3">[4]!BlankMacro1</definedName>
    <definedName name="템플리트모듈6" localSheetId="2">[4]!BlankMacro1</definedName>
    <definedName name="템플리트모듈6" localSheetId="1">[4]!BlankMacro1</definedName>
    <definedName name="템플리트모듈6">[4]!BlankMacro1</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6" i="4" l="1"/>
  <c r="E224" i="4"/>
  <c r="E223" i="4"/>
  <c r="E222" i="4"/>
  <c r="E221" i="4"/>
  <c r="E220" i="4"/>
  <c r="N219" i="4"/>
  <c r="M219" i="4"/>
  <c r="L219" i="4"/>
  <c r="K219" i="4"/>
  <c r="J219" i="4"/>
  <c r="I219" i="4"/>
  <c r="H219" i="4"/>
  <c r="G219" i="4"/>
  <c r="F219" i="4"/>
  <c r="E219" i="4"/>
  <c r="N218" i="4"/>
  <c r="M218" i="4"/>
  <c r="L218" i="4"/>
  <c r="K218" i="4"/>
  <c r="J218" i="4"/>
  <c r="I218" i="4"/>
  <c r="H218" i="4"/>
  <c r="G218" i="4"/>
  <c r="F218" i="4"/>
  <c r="E218" i="4"/>
  <c r="N217" i="4"/>
  <c r="M217" i="4"/>
  <c r="L217" i="4"/>
  <c r="K217" i="4"/>
  <c r="J217" i="4"/>
  <c r="I217" i="4"/>
  <c r="H217" i="4"/>
  <c r="G217" i="4"/>
  <c r="F217" i="4"/>
  <c r="E200" i="4"/>
  <c r="E199" i="4"/>
  <c r="E197" i="4"/>
  <c r="E196" i="4"/>
  <c r="E195" i="4"/>
  <c r="E194" i="4"/>
  <c r="M193" i="4"/>
  <c r="L193" i="4"/>
  <c r="K193" i="4"/>
  <c r="H193" i="4"/>
  <c r="G193" i="4"/>
  <c r="F193" i="4"/>
  <c r="E193" i="4"/>
  <c r="M192" i="4"/>
  <c r="L192" i="4"/>
  <c r="K192" i="4"/>
  <c r="G192" i="4"/>
  <c r="H189" i="4" s="1"/>
  <c r="F192" i="4"/>
  <c r="E192" i="4"/>
  <c r="M191" i="4"/>
  <c r="L191" i="4"/>
  <c r="K191" i="4"/>
  <c r="H191" i="4"/>
  <c r="G191" i="4"/>
  <c r="F191" i="4"/>
  <c r="E191" i="4"/>
  <c r="M190" i="4"/>
  <c r="L190" i="4"/>
  <c r="K190" i="4"/>
  <c r="G190" i="4"/>
  <c r="H190" i="4" s="1"/>
  <c r="F190" i="4"/>
  <c r="E190" i="4"/>
  <c r="M189" i="4"/>
  <c r="L189" i="4"/>
  <c r="K189" i="4"/>
  <c r="G189" i="4"/>
  <c r="F189" i="4"/>
  <c r="E189" i="4"/>
  <c r="M188" i="4"/>
  <c r="L188" i="4"/>
  <c r="K188" i="4"/>
  <c r="G188" i="4"/>
  <c r="F188" i="4"/>
  <c r="E188" i="4"/>
  <c r="M187" i="4"/>
  <c r="L187" i="4"/>
  <c r="K187" i="4"/>
  <c r="G187" i="4"/>
  <c r="H187" i="4" s="1"/>
  <c r="F187" i="4"/>
  <c r="E187" i="4"/>
  <c r="M186" i="4"/>
  <c r="L186" i="4"/>
  <c r="K186" i="4"/>
  <c r="G186" i="4"/>
  <c r="H186" i="4" s="1"/>
  <c r="F186" i="4"/>
  <c r="E186" i="4"/>
  <c r="M185" i="4"/>
  <c r="L185" i="4"/>
  <c r="K185" i="4"/>
  <c r="H185" i="4"/>
  <c r="G185" i="4"/>
  <c r="F185" i="4"/>
  <c r="E185" i="4"/>
  <c r="M184" i="4"/>
  <c r="L184" i="4"/>
  <c r="K184" i="4"/>
  <c r="G184" i="4"/>
  <c r="H184" i="4" s="1"/>
  <c r="F184" i="4"/>
  <c r="E184" i="4"/>
  <c r="M183" i="4"/>
  <c r="L183" i="4"/>
  <c r="K183" i="4"/>
  <c r="G183" i="4"/>
  <c r="F183" i="4"/>
  <c r="E183" i="4"/>
  <c r="M182" i="4"/>
  <c r="L182" i="4"/>
  <c r="K182" i="4"/>
  <c r="G182" i="4"/>
  <c r="F182" i="4"/>
  <c r="E182" i="4"/>
  <c r="E180" i="4"/>
  <c r="E225" i="4" s="1"/>
  <c r="E161" i="4"/>
  <c r="E145" i="4"/>
  <c r="E137" i="4"/>
  <c r="E136" i="4"/>
  <c r="H131" i="4"/>
  <c r="G131" i="4"/>
  <c r="E131" i="4"/>
  <c r="J130" i="4"/>
  <c r="G130" i="4"/>
  <c r="E130" i="4"/>
  <c r="E128" i="4"/>
  <c r="E120" i="4"/>
  <c r="E152" i="4" s="1"/>
  <c r="E118" i="4"/>
  <c r="E117" i="4"/>
  <c r="E113" i="4"/>
  <c r="E106" i="4"/>
  <c r="E119" i="4" s="1"/>
  <c r="H104" i="4"/>
  <c r="J99" i="4"/>
  <c r="E86" i="4"/>
  <c r="E65" i="4"/>
  <c r="H61" i="4"/>
  <c r="G61" i="4"/>
  <c r="F61" i="4"/>
  <c r="J61" i="4" s="1"/>
  <c r="J60" i="4"/>
  <c r="H60" i="4"/>
  <c r="E63" i="4" s="1"/>
  <c r="E98" i="4" s="1"/>
  <c r="G60" i="4"/>
  <c r="F60" i="4"/>
  <c r="L54" i="4"/>
  <c r="J54" i="4"/>
  <c r="L50" i="4"/>
  <c r="J50" i="4"/>
  <c r="H50" i="4"/>
  <c r="H54" i="4" s="1"/>
  <c r="E50" i="4"/>
  <c r="E54" i="4" s="1"/>
  <c r="E56" i="4" s="1"/>
  <c r="J98" i="4" s="1"/>
  <c r="L44" i="4"/>
  <c r="L45" i="4" s="1"/>
  <c r="J44" i="4"/>
  <c r="H44" i="4"/>
  <c r="H45" i="4" s="1"/>
  <c r="E44" i="4"/>
  <c r="E43" i="4"/>
  <c r="J42" i="4"/>
  <c r="J45" i="4" s="1"/>
  <c r="E42" i="4"/>
  <c r="J72" i="4" s="1"/>
  <c r="E25" i="4"/>
  <c r="E19" i="4"/>
  <c r="E13" i="4"/>
  <c r="E10" i="4"/>
  <c r="K4" i="4"/>
  <c r="E226" i="3"/>
  <c r="E225" i="3"/>
  <c r="E224" i="3"/>
  <c r="E223" i="3"/>
  <c r="E222" i="3"/>
  <c r="Z42" i="1" s="1"/>
  <c r="N42" i="2" s="1"/>
  <c r="E221" i="3"/>
  <c r="E220" i="3"/>
  <c r="N219" i="3"/>
  <c r="M219" i="3"/>
  <c r="L219" i="3"/>
  <c r="K219" i="3"/>
  <c r="J219" i="3"/>
  <c r="I219" i="3"/>
  <c r="H219" i="3"/>
  <c r="G219" i="3"/>
  <c r="F219" i="3"/>
  <c r="E219" i="3"/>
  <c r="N218" i="3"/>
  <c r="M218" i="3"/>
  <c r="L218" i="3"/>
  <c r="K218" i="3"/>
  <c r="J218" i="3"/>
  <c r="I218" i="3"/>
  <c r="H218" i="3"/>
  <c r="G218" i="3"/>
  <c r="F218" i="3"/>
  <c r="E218" i="3"/>
  <c r="N217" i="3"/>
  <c r="M217" i="3"/>
  <c r="L217" i="3"/>
  <c r="K217" i="3"/>
  <c r="J217" i="3"/>
  <c r="I217" i="3"/>
  <c r="H217" i="3"/>
  <c r="G217" i="3"/>
  <c r="F217" i="3"/>
  <c r="E200" i="3"/>
  <c r="E196" i="3"/>
  <c r="E195" i="3"/>
  <c r="E194" i="3"/>
  <c r="M193" i="3"/>
  <c r="L193" i="3"/>
  <c r="K193" i="3"/>
  <c r="H193" i="3"/>
  <c r="G193" i="3"/>
  <c r="F193" i="3"/>
  <c r="E193" i="3"/>
  <c r="D193" i="3"/>
  <c r="M192" i="3"/>
  <c r="L192" i="3"/>
  <c r="K192" i="3"/>
  <c r="E199" i="3" s="1"/>
  <c r="G192" i="3"/>
  <c r="H192" i="3" s="1"/>
  <c r="F192" i="3"/>
  <c r="E192" i="3"/>
  <c r="D192" i="3"/>
  <c r="M191" i="3"/>
  <c r="L191" i="3"/>
  <c r="K191" i="3"/>
  <c r="G191" i="3"/>
  <c r="F191" i="3"/>
  <c r="E191" i="3"/>
  <c r="D191" i="3"/>
  <c r="M190" i="3"/>
  <c r="L190" i="3"/>
  <c r="K190" i="3"/>
  <c r="G190" i="3"/>
  <c r="H190" i="3" s="1"/>
  <c r="F190" i="3"/>
  <c r="E190" i="3"/>
  <c r="D190" i="3"/>
  <c r="M189" i="3"/>
  <c r="L189" i="3"/>
  <c r="K189" i="3"/>
  <c r="G189" i="3"/>
  <c r="H189" i="3" s="1"/>
  <c r="F189" i="3"/>
  <c r="E189" i="3"/>
  <c r="D189" i="3"/>
  <c r="M188" i="3"/>
  <c r="L188" i="3"/>
  <c r="K188" i="3"/>
  <c r="G188" i="3"/>
  <c r="F188" i="3"/>
  <c r="E188" i="3"/>
  <c r="D188" i="3"/>
  <c r="M187" i="3"/>
  <c r="L187" i="3"/>
  <c r="K187" i="3"/>
  <c r="G187" i="3"/>
  <c r="H187" i="3" s="1"/>
  <c r="F187" i="3"/>
  <c r="E187" i="3"/>
  <c r="D187" i="3"/>
  <c r="M186" i="3"/>
  <c r="L186" i="3"/>
  <c r="K186" i="3"/>
  <c r="G186" i="3"/>
  <c r="H186" i="3" s="1"/>
  <c r="F186" i="3"/>
  <c r="E186" i="3"/>
  <c r="D186" i="3"/>
  <c r="M185" i="3"/>
  <c r="L185" i="3"/>
  <c r="K185" i="3"/>
  <c r="G185" i="3"/>
  <c r="F185" i="3"/>
  <c r="E185" i="3"/>
  <c r="D185" i="3"/>
  <c r="M184" i="3"/>
  <c r="L184" i="3"/>
  <c r="K184" i="3"/>
  <c r="G184" i="3"/>
  <c r="H184" i="3" s="1"/>
  <c r="F184" i="3"/>
  <c r="E184" i="3"/>
  <c r="D184" i="3"/>
  <c r="M183" i="3"/>
  <c r="L183" i="3"/>
  <c r="K183" i="3"/>
  <c r="G183" i="3"/>
  <c r="H183" i="3" s="1"/>
  <c r="F183" i="3"/>
  <c r="E183" i="3"/>
  <c r="D183" i="3"/>
  <c r="M182" i="3"/>
  <c r="L182" i="3"/>
  <c r="K182" i="3"/>
  <c r="H182" i="3"/>
  <c r="G182" i="3"/>
  <c r="F182" i="3"/>
  <c r="E182" i="3"/>
  <c r="D182" i="3"/>
  <c r="M181" i="3"/>
  <c r="L181" i="3"/>
  <c r="K181" i="3"/>
  <c r="H181" i="3"/>
  <c r="G181" i="3"/>
  <c r="F181" i="3"/>
  <c r="E181" i="3"/>
  <c r="D181" i="3"/>
  <c r="E180" i="3"/>
  <c r="E161" i="3"/>
  <c r="E145" i="3"/>
  <c r="E137" i="3"/>
  <c r="E136" i="3"/>
  <c r="H131" i="3"/>
  <c r="G131" i="3"/>
  <c r="E131" i="3"/>
  <c r="J130" i="3"/>
  <c r="G130" i="3"/>
  <c r="E130" i="3"/>
  <c r="E128" i="3"/>
  <c r="E120" i="3"/>
  <c r="E152" i="3" s="1"/>
  <c r="E118" i="3"/>
  <c r="E117" i="3"/>
  <c r="E113" i="3"/>
  <c r="E106" i="3"/>
  <c r="E119" i="3" s="1"/>
  <c r="H104" i="3"/>
  <c r="J99" i="3"/>
  <c r="E86" i="3"/>
  <c r="J72" i="3"/>
  <c r="H72" i="3"/>
  <c r="E65" i="3"/>
  <c r="H61" i="3"/>
  <c r="J61" i="3" s="1"/>
  <c r="G61" i="3"/>
  <c r="F61" i="3"/>
  <c r="H60" i="3"/>
  <c r="E63" i="3" s="1"/>
  <c r="E98" i="3" s="1"/>
  <c r="G60" i="3"/>
  <c r="F60" i="3"/>
  <c r="J60" i="3" s="1"/>
  <c r="J54" i="3"/>
  <c r="E54" i="3"/>
  <c r="E56" i="3" s="1"/>
  <c r="J98" i="3" s="1"/>
  <c r="L50" i="3"/>
  <c r="L54" i="3" s="1"/>
  <c r="J50" i="3"/>
  <c r="H50" i="3"/>
  <c r="H54" i="3" s="1"/>
  <c r="E50" i="3"/>
  <c r="L45" i="3"/>
  <c r="J45" i="3"/>
  <c r="L44" i="3"/>
  <c r="J44" i="3"/>
  <c r="H44" i="3"/>
  <c r="H45" i="3" s="1"/>
  <c r="E44" i="3"/>
  <c r="E45" i="3" s="1"/>
  <c r="E46" i="3" s="1"/>
  <c r="E43" i="3"/>
  <c r="J42" i="3"/>
  <c r="E42" i="3"/>
  <c r="G72" i="3" s="1"/>
  <c r="E19" i="3"/>
  <c r="E13" i="3"/>
  <c r="D13" i="3"/>
  <c r="E10" i="3"/>
  <c r="K4" i="3"/>
  <c r="Q48" i="2"/>
  <c r="O48" i="2"/>
  <c r="N48" i="2"/>
  <c r="AC46" i="2"/>
  <c r="AC45" i="2"/>
  <c r="Z45" i="2"/>
  <c r="AC44" i="2"/>
  <c r="Z44" i="2"/>
  <c r="Z43" i="2"/>
  <c r="N43" i="2"/>
  <c r="Z42" i="2"/>
  <c r="Z41" i="2"/>
  <c r="AG40" i="2"/>
  <c r="AE40" i="2"/>
  <c r="AB40" i="2"/>
  <c r="Z40" i="2"/>
  <c r="U40" i="2"/>
  <c r="S40" i="2"/>
  <c r="P40" i="2"/>
  <c r="N40" i="2"/>
  <c r="AC30" i="2"/>
  <c r="AC28" i="2"/>
  <c r="AA13" i="2"/>
  <c r="AA12" i="2"/>
  <c r="O12" i="2"/>
  <c r="AA11" i="2"/>
  <c r="O11" i="2"/>
  <c r="Z10" i="2"/>
  <c r="N10" i="2"/>
  <c r="Z9" i="2"/>
  <c r="N9" i="2"/>
  <c r="Z8" i="2"/>
  <c r="N8" i="2"/>
  <c r="Y7" i="2"/>
  <c r="M7" i="2"/>
  <c r="A7" i="2"/>
  <c r="W4" i="2"/>
  <c r="Q46" i="1"/>
  <c r="AC45" i="1"/>
  <c r="Q45" i="2" s="1"/>
  <c r="Z45" i="1"/>
  <c r="Q45" i="1"/>
  <c r="AC44" i="1"/>
  <c r="Q44" i="2" s="1"/>
  <c r="Z44" i="1"/>
  <c r="Q44" i="1"/>
  <c r="Z43" i="1"/>
  <c r="N43" i="1"/>
  <c r="N42" i="1"/>
  <c r="Z41" i="1"/>
  <c r="N41" i="2" s="1"/>
  <c r="N41" i="1"/>
  <c r="AG40" i="1"/>
  <c r="AE40" i="1"/>
  <c r="AB40" i="1"/>
  <c r="Z40" i="1"/>
  <c r="Q30" i="1"/>
  <c r="Q28" i="1"/>
  <c r="AA13" i="1"/>
  <c r="O13" i="2" s="1"/>
  <c r="O13" i="1"/>
  <c r="AA12" i="1"/>
  <c r="O12" i="1"/>
  <c r="AA11" i="1"/>
  <c r="O11" i="1"/>
  <c r="Z10" i="1"/>
  <c r="N10" i="1"/>
  <c r="N9" i="1"/>
  <c r="Z8" i="1"/>
  <c r="N8" i="1"/>
  <c r="Y7" i="1"/>
  <c r="M7" i="1"/>
  <c r="A7" i="1"/>
  <c r="J100" i="3" l="1"/>
  <c r="E153" i="3"/>
  <c r="E159" i="3" s="1"/>
  <c r="E178" i="3" s="1"/>
  <c r="J100" i="4"/>
  <c r="E151" i="4"/>
  <c r="E153" i="4"/>
  <c r="E159" i="4" s="1"/>
  <c r="E178" i="4" s="1"/>
  <c r="E100" i="3"/>
  <c r="E11" i="3"/>
  <c r="E12" i="3"/>
  <c r="E12" i="4"/>
  <c r="E45" i="4"/>
  <c r="E46" i="4" s="1"/>
  <c r="E72" i="4"/>
  <c r="E73" i="4" s="1"/>
  <c r="H192" i="4"/>
  <c r="E25" i="3"/>
  <c r="E197" i="3"/>
  <c r="AC46" i="1" s="1"/>
  <c r="Q46" i="2" s="1"/>
  <c r="G72" i="4"/>
  <c r="H185" i="3"/>
  <c r="H188" i="3"/>
  <c r="H191" i="3"/>
  <c r="H72" i="4"/>
  <c r="H182" i="4"/>
  <c r="H188" i="4"/>
  <c r="E72" i="3"/>
  <c r="E73" i="3" s="1"/>
  <c r="H183" i="4"/>
  <c r="E151" i="3" l="1"/>
  <c r="E100" i="4"/>
  <c r="E11" i="4"/>
</calcChain>
</file>

<file path=xl/sharedStrings.xml><?xml version="1.0" encoding="utf-8"?>
<sst xmlns="http://schemas.openxmlformats.org/spreadsheetml/2006/main" count="1248" uniqueCount="664">
  <si>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</si>
  <si>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</si>
  <si>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</si>
  <si>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</si>
  <si>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</si>
  <si>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</si>
  <si>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</si>
  <si>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</si>
  <si>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</si>
  <si>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</si>
  <si>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</si>
  <si>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</si>
  <si>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</si>
  <si>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</si>
  <si>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</si>
  <si>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</si>
  <si>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</si>
  <si>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</si>
  <si>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 xml:space="preserve">Строительство, сельское хозяйство и др. </t>
  </si>
  <si>
    <t>Project placement</t>
  </si>
  <si>
    <t>Free Economic Zone</t>
  </si>
  <si>
    <t>(yes)</t>
  </si>
  <si>
    <t>(no)</t>
  </si>
  <si>
    <t>Free economic zone</t>
  </si>
  <si>
    <t xml:space="preserve"> (YES)</t>
  </si>
  <si>
    <t xml:space="preserve"> (NO)</t>
  </si>
  <si>
    <t>Размещение проекта</t>
  </si>
  <si>
    <t>Project capacity</t>
  </si>
  <si>
    <t>sq.m.</t>
  </si>
  <si>
    <t>Проектная мощность</t>
  </si>
  <si>
    <t>тонн</t>
  </si>
  <si>
    <t>Total investment</t>
  </si>
  <si>
    <t>Total xxx</t>
  </si>
  <si>
    <t>$</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</si>
  <si>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</si>
  <si>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</si>
  <si>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</si>
  <si>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</si>
  <si>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</si>
  <si>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</si>
  <si>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</si>
  <si>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</si>
  <si>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</si>
  <si>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</si>
  <si>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</si>
  <si>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(ДА)</t>
  </si>
  <si>
    <t>Working capital contribution</t>
  </si>
  <si>
    <t>Вклад на оборотный капитал</t>
  </si>
  <si>
    <t xml:space="preserve">Other (specify) </t>
  </si>
  <si>
    <t>Прочее (указать)</t>
  </si>
  <si>
    <t>(НЕТ)</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</si>
  <si>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</si>
  <si>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</si>
  <si>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</si>
  <si>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</si>
  <si>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</si>
  <si>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</si>
  <si>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</si>
  <si>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</si>
  <si>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</si>
  <si>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</si>
  <si>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</si>
  <si>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</si>
  <si>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</si>
  <si>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</si>
  <si>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</si>
  <si>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</si>
  <si>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</si>
  <si>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If not, then the plans for creation</t>
  </si>
  <si>
    <t>The project management team will be created together with the project investors</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</si>
  <si>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</si>
  <si>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</si>
  <si>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</si>
  <si>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</si>
  <si>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if no, how to train them, etc.?</t>
  </si>
  <si>
    <t xml:space="preserve">If not, what are their training plans, etc.? </t>
  </si>
  <si>
    <t>The project provides for staff training</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</si>
  <si>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</si>
  <si>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</si>
  <si>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</si>
  <si>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</si>
  <si>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</si>
  <si>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</si>
  <si>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</si>
  <si>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</si>
  <si>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</si>
  <si>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</si>
  <si>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</si>
  <si>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</si>
  <si>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</si>
  <si>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</si>
  <si>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</si>
  <si>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</si>
  <si>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</si>
  <si>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</si>
  <si>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</si>
  <si>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</si>
  <si>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</si>
  <si>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</si>
  <si>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</si>
  <si>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Сырье и материалы</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</si>
  <si>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</si>
  <si>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</si>
  <si>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</si>
  <si>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</si>
  <si>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</si>
  <si>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</si>
  <si>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</si>
  <si>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</si>
  <si>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</si>
  <si>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</si>
  <si>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</si>
  <si>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</si>
  <si>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</si>
  <si>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</si>
  <si>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</si>
  <si>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</si>
  <si>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</si>
  <si>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</si>
  <si>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</si>
  <si>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</si>
  <si>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</si>
  <si>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</si>
  <si>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</si>
  <si>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</si>
  <si>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</si>
  <si>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</si>
  <si>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</si>
  <si>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</si>
  <si>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</si>
  <si>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</si>
  <si>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</si>
  <si>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</si>
  <si>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</si>
  <si>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</si>
  <si>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</si>
  <si>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</si>
  <si>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</si>
  <si>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</si>
  <si>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</si>
  <si>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</si>
  <si>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</si>
  <si>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</si>
  <si>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</si>
  <si>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</si>
  <si>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</si>
  <si>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</si>
  <si>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</si>
  <si>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</si>
  <si>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</si>
  <si>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</si>
  <si>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Индекс доходности инвестиций (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</si>
  <si>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</si>
  <si>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</si>
  <si>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</si>
  <si>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</si>
  <si>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</si>
  <si>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</si>
  <si>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</si>
  <si>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</si>
  <si>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</si>
  <si>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</si>
  <si>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</si>
  <si>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</si>
  <si>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</si>
  <si>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</si>
  <si>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</si>
  <si>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</si>
  <si>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</si>
  <si>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</si>
  <si>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</si>
  <si>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</si>
  <si>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</si>
  <si>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</si>
  <si>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Sh. Usmanov</t>
  </si>
  <si>
    <t>тел. +998 90 9982839
Mail</t>
  </si>
  <si>
    <t>B. Tashbaev</t>
  </si>
  <si>
    <t>Свободная экономическая зона</t>
  </si>
  <si>
    <t>tonn</t>
  </si>
  <si>
    <t>кв.м.</t>
  </si>
  <si>
    <t>Создано</t>
  </si>
  <si>
    <t>Если нет, то планы создания</t>
  </si>
  <si>
    <t>если нет, то планы их обучения и т. д.?</t>
  </si>
  <si>
    <t>Если нет, что нужно?</t>
  </si>
  <si>
    <t>Привлечение кредитора, $</t>
  </si>
  <si>
    <t>Contact of local partner 
(project initiator)</t>
  </si>
  <si>
    <t>УТВЕРЖДАЮ</t>
  </si>
  <si>
    <t>Бизнес план</t>
  </si>
  <si>
    <t>Переработка вермикулита</t>
  </si>
  <si>
    <t>Проект</t>
  </si>
  <si>
    <t>Добыча вермикулитовой руды и производство изделий из него</t>
  </si>
  <si>
    <t>Стоимость проекта, $</t>
  </si>
  <si>
    <t>Выручка при полной мощности, $</t>
  </si>
  <si>
    <t>Спрос на продукцию проекта на рынке, $</t>
  </si>
  <si>
    <t>Место размещения проекта</t>
  </si>
  <si>
    <t>Караузякский район Республика Каракалпакстан</t>
  </si>
  <si>
    <t>Инициатор проекта (местный инвестор)</t>
  </si>
  <si>
    <t>ООО "БОСТОН ТАЛК"</t>
  </si>
  <si>
    <t>Дата создания компании, юридический адрес, существующей деятельности компании, ФИО Руководителей и главбуха, контакты</t>
  </si>
  <si>
    <t>12.01.2021 йил.  Республика  Каракалпакстан,район  Караузяк, АПЖ  Куйбак.  Усманов Ш.</t>
  </si>
  <si>
    <t xml:space="preserve">Размер уставного капитала, состав учредителей и их доля в уставном капитале, долги компании, годовой оборот и прибыль за последний год, </t>
  </si>
  <si>
    <t>об утав фонд : 1000000000 (сум)   Примов Улугбек Кутлимурат Алимбаевич--(35%),   ООО"VERMI TRADE"---(65%)</t>
  </si>
  <si>
    <t>Опыта в реализации аналогичных проектов, Наличие дистрибьютерских сети для реализации продукции, Прочие данные об инициаторе</t>
  </si>
  <si>
    <t xml:space="preserve">Имеет опыт реализации инвест проектов, </t>
  </si>
  <si>
    <t>Общая сумма инвестиций в проект, $</t>
  </si>
  <si>
    <t>Целевое назначение инвестиций в проект</t>
  </si>
  <si>
    <t>Здания, вспомогательное оборудование, запасы сырья, финансовые издержки</t>
  </si>
  <si>
    <t>Иностранный инвестор</t>
  </si>
  <si>
    <t>ООО "Регионтермомтрой" (Российская Федерация)</t>
  </si>
  <si>
    <t>Будет уточнено</t>
  </si>
  <si>
    <t>Общая сумма кредитов в проект, $</t>
  </si>
  <si>
    <t>Технологическое оборудование</t>
  </si>
  <si>
    <t>Состояние</t>
  </si>
  <si>
    <t>на стадии подписания меморандума инвестиций</t>
  </si>
  <si>
    <t>Планируется проведение ВКС и уточнение условий участия</t>
  </si>
  <si>
    <t xml:space="preserve">Продукция </t>
  </si>
  <si>
    <t>Номенклатура продукции</t>
  </si>
  <si>
    <t>Наименование продукции</t>
  </si>
  <si>
    <t>Заполнитель вермикулит (5-20 мм)</t>
  </si>
  <si>
    <t>Сухие строительные смеси теплоизоляционные (20кг)</t>
  </si>
  <si>
    <t>Огнеупорные плиты из вермикулита (60х120х2 см)</t>
  </si>
  <si>
    <t>Агровермикулит (200 мл.)</t>
  </si>
  <si>
    <t>Фото, эскиз</t>
  </si>
  <si>
    <t>Свойства готовой продукции:</t>
  </si>
  <si>
    <r>
      <t xml:space="preserve">Вермикулит вспученный </t>
    </r>
    <r>
      <rPr>
        <sz val="12"/>
        <rFont val="Arial"/>
        <family val="2"/>
        <charset val="204"/>
      </rPr>
      <t>- сыпучий пористый материал в виде чешуйчатых частиц серебристого, золотистого или желтого цвета, получаемых ускоренным обжигом вермикулитового концентрата - гидрослюды, содержащей между элементарными слоями связанную воду.</t>
    </r>
  </si>
  <si>
    <r>
      <rPr>
        <b/>
        <sz val="12"/>
        <rFont val="Arial"/>
        <family val="2"/>
        <charset val="204"/>
      </rPr>
      <t xml:space="preserve">Сухие смеси с вермикулитом </t>
    </r>
    <r>
      <rPr>
        <sz val="12"/>
        <rFont val="Arial"/>
        <family val="2"/>
        <charset val="204"/>
      </rPr>
      <t>- это строительный материал для штукатурки  обеспечивающие теплоизоляцию, огнезащиту и экологически чистую отделку при отделке стен и потолков.</t>
    </r>
  </si>
  <si>
    <r>
      <t xml:space="preserve">Плита вермикулитовая </t>
    </r>
    <r>
      <rPr>
        <sz val="12"/>
        <rFont val="Arial"/>
        <family val="2"/>
        <charset val="204"/>
      </rPr>
      <t>неорганическая огнезащитная – это экологически чистый материал, который одновременно с высокой огнестойкостью сочетает в себе высокие показатели по звукопоглощению, теплоизоляции, а также обладает прекрасными декоративными свойствами с неограниченным сроком эксплуатации.</t>
    </r>
  </si>
  <si>
    <r>
      <t xml:space="preserve">Агровермикулит  </t>
    </r>
    <r>
      <rPr>
        <sz val="12"/>
        <rFont val="Arial"/>
        <family val="2"/>
        <charset val="204"/>
      </rPr>
      <t>в 2 – 3 раза увеличивает объём содержащегося в почве воздуха и влаги, препятствует развитию плесени, грибков и размножению вредителей. Благодаря пористости, а также наличию свободных и слабосвязанных радикалов, кальция, магния, калия, алюминия, железа, кремния агровермикулит является идеальной средой в гидропонике, широко используется в декоративном и лекарственном растениеводстве, выращивании посадочного материала, черенковании декоративных и лекарственных растений, аэрировании вязких и плотных грунтов, а так же как теплоизолятор корневой системы от вымерзания.</t>
    </r>
  </si>
  <si>
    <t>Область применения</t>
  </si>
  <si>
    <t>Строительство, сельское хозяйство и др. Вермикулит вспученный используется как в чистом виде для засыпки пустот (фундаментов, перекрытий), так и в качестве наполнителя строительных смесей (легких бетонов, теплых и декоративных штукатурок, огнестойких покрытий), а также в сельском хозяйстве и в животноводстве биовермикулит применяется как добавка к основному рациону животных,  способствующая обогащению корма макро и микроэлементами и снижению бродильных процессов в кормосмесях.</t>
  </si>
  <si>
    <t>Формы упаковки и транспортировки</t>
  </si>
  <si>
    <t>Мешки биг бэг по 1 куб.м.</t>
  </si>
  <si>
    <t>Мешки по 0,31 куб.м. (50кг)</t>
  </si>
  <si>
    <t>По 10 шт. ПЭ упаковке</t>
  </si>
  <si>
    <t>В ПЭ мешках 0,2-0,5 л.</t>
  </si>
  <si>
    <t>Наличие документов стандартизации (ГОСТы, ТУ и др. код ТН ВЭД)</t>
  </si>
  <si>
    <t>ГОСТ 12865-67 Вермикулит вспученный.ТН ВЭД 2530</t>
  </si>
  <si>
    <t>Прочие свойства</t>
  </si>
  <si>
    <t>Характеризуется: Биологической стойкостью; Химической стойкостью; инертностью; Тугоплавкостью; Эластичностью; Пористой поверхностью. Благодаря данным характеристикам применение вермикулита вспученного допустимо в максимально возможном диапазоне температур от плюс 1100 градусов до минус 260 градусов.</t>
  </si>
  <si>
    <t>Производители аналогичной продукции, бренды и торговые знаки</t>
  </si>
  <si>
    <t>BI VERMICULITE GROUP, "Vermi-Uz" ООО, OOO "SVERXBELPROEKT", OOO "VERMICULITE ENGINEERING", ЗАО АЛЮМОСИЛИКА и др.</t>
  </si>
  <si>
    <t>Оптовые цены на готовую продукцию на рынке в среднем  $/ т, кв.м.</t>
  </si>
  <si>
    <t>куб.м.</t>
  </si>
  <si>
    <t>Общая проектная мощность, ТОНН / в год</t>
  </si>
  <si>
    <t>Проектная мощность по каждой продукции, тонн, кв.м./год</t>
  </si>
  <si>
    <t>Выручка при полной мощности, $ в год</t>
  </si>
  <si>
    <t>Спрос</t>
  </si>
  <si>
    <t>Перечень потребителей продукции или услуги</t>
  </si>
  <si>
    <t>Стройкомплекс, прогноз необходимого жилищного строительства 28 млн. кв.м.</t>
  </si>
  <si>
    <t>Потребность расчетно</t>
  </si>
  <si>
    <t>Спрос на продукцию проекта, тонн $</t>
  </si>
  <si>
    <t>Прогноз повышения потребления, спроса</t>
  </si>
  <si>
    <t>Спрос на продукцию проекта, $</t>
  </si>
  <si>
    <t>Дополнительный анализ статистической информации (импорт/экспорт, объем производства, статистика цен и др.)  в Узбекистане</t>
  </si>
  <si>
    <t>Наименование</t>
  </si>
  <si>
    <t>2019 год</t>
  </si>
  <si>
    <t>в среднем</t>
  </si>
  <si>
    <t xml:space="preserve">Объем импорта продукции проекта (Узбекистан), $, (концентрат вермикулита) </t>
  </si>
  <si>
    <t xml:space="preserve">Объем экспорта продукции проекта (Узбекистан),. $ (концентрат вермикулита) </t>
  </si>
  <si>
    <t>Какие льготы и преференции, а также законы и правила применяются для проекта</t>
  </si>
  <si>
    <t>Преференции и льготы для производителей, включая освобождение от налоговых и таможенных платежей на срок до 10 лет, в зависимости от объема инвестиций. В целях консервативного подхода в расчетах учтены все налоги</t>
  </si>
  <si>
    <t>Внешный рынок</t>
  </si>
  <si>
    <t>Перечень страны</t>
  </si>
  <si>
    <t>Соседи по ЦА</t>
  </si>
  <si>
    <t>Россия</t>
  </si>
  <si>
    <t>Украина</t>
  </si>
  <si>
    <t>Белоруссия</t>
  </si>
  <si>
    <t>Количество населении</t>
  </si>
  <si>
    <t>Норма потребления (в год)</t>
  </si>
  <si>
    <t>Объем аналогичных производств данной продукции на этом рынке, ед.изм. (количество)</t>
  </si>
  <si>
    <t>Спрос на продукцию проекта на этом рынке, количество</t>
  </si>
  <si>
    <t>Спрос на продукцию проекта на этом рынке, $</t>
  </si>
  <si>
    <t>Сумма спрос на продукцию проекта на этом рынке, $</t>
  </si>
  <si>
    <t>Дополнительный анализ статистической информации (импорт/экспорт)  в странах СНГ ,  коротко объемы рынка для рассматриваемого проекта, все исходные данные для расчета:</t>
  </si>
  <si>
    <t>Страны</t>
  </si>
  <si>
    <t>Объем импорта продукции проекта (Россия), млн. $</t>
  </si>
  <si>
    <t>Объем импорта продукции проекта (Япония), млн. $</t>
  </si>
  <si>
    <t>Объем импорта продукции проекта (Беларус), млн. $</t>
  </si>
  <si>
    <t>Объем импорта продукции проекта (Саудовская Аравия), млн. $</t>
  </si>
  <si>
    <t>Объем импорта продукции проекта (Франция), млн. $</t>
  </si>
  <si>
    <t>Объем импорта продукции проекта (США), млн. $</t>
  </si>
  <si>
    <t>Объем импорта продукции проекта (Сауд. Аравия), млн. $</t>
  </si>
  <si>
    <t>Объем импорта продукции проекта (Казахстан), млн. $</t>
  </si>
  <si>
    <t>Объем импорта продукции проекта (Индия), млн. $</t>
  </si>
  <si>
    <t>Законы, правила, пощлины и льготы</t>
  </si>
  <si>
    <t>Спрос на этом рынке, млн.$</t>
  </si>
  <si>
    <t>Дополнительный анализ статистической информации (импорт/экспорт)  в странах прочих</t>
  </si>
  <si>
    <t>Пееречень потребителей продукции или услуги</t>
  </si>
  <si>
    <t>Количество потребителей продукции или услуги</t>
  </si>
  <si>
    <t>Норма потребления (в год, в сутки, в месяц)</t>
  </si>
  <si>
    <t>Выводы</t>
  </si>
  <si>
    <t xml:space="preserve">Сравнительные показатели состояния рынка Узбекистана и международных рынков (например, средняя урожайность, объем на душу населения, льготы и др., динамика роста или снижения и другие исходя из специфики проекта) по данному проекту </t>
  </si>
  <si>
    <t xml:space="preserve">Коротко назначение плана продаж(экспорт/местный рынок), оптовых цен и прочие исходные данные для расчета </t>
  </si>
  <si>
    <t>Итого  объем спроса (экспорт/местный рынок), $</t>
  </si>
  <si>
    <t>План продаж (экспорт/местный рынок),  %</t>
  </si>
  <si>
    <t>Доля продаж проекта  на рынке, %</t>
  </si>
  <si>
    <t>Оборудование</t>
  </si>
  <si>
    <t>Ведущие производители оборудования проекта,  существующие передовые технологии и др. обзорные сведения</t>
  </si>
  <si>
    <t xml:space="preserve"> Китай, Россия, Украина и Узбекистан </t>
  </si>
  <si>
    <t>Примеры коммерческих предложений по оборудованию</t>
  </si>
  <si>
    <t>Производительность , (количество/в год)</t>
  </si>
  <si>
    <t>3…11  куб/час.</t>
  </si>
  <si>
    <t>Стоимость комплекта оборудования, $</t>
  </si>
  <si>
    <t>Контакты поставщика, сайт, ссылка в интернете</t>
  </si>
  <si>
    <t>Кратко описание технологического процесса изготовления ГП в предлагаемом оборудовании</t>
  </si>
  <si>
    <t>Добыча и обогащение вермикулитовой породы-Дробление-Обжиг-охлаждение-сортировка-упаковка. Поготовка смеси-формовка плиты -твердение-упаковка</t>
  </si>
  <si>
    <t>Перечень сырья и его расход, рецептура (потери сырья) чтобы получить ГП (за единицу, за определенный объем) на этом оборудовании</t>
  </si>
  <si>
    <t xml:space="preserve">Перечень энергетических ресурсов (электричества, топливо, вода и др.) и его расход при работе оборудования по получению ГП </t>
  </si>
  <si>
    <t>-</t>
  </si>
  <si>
    <t>Площадь здания, сооружения необходимого для размещения данного оборудования, кв.м.</t>
  </si>
  <si>
    <t xml:space="preserve">Количество работников в смену (в сутки, в сезон) при эксплуатации данного оборудования </t>
  </si>
  <si>
    <t>Сведения о выбранном оборудовании</t>
  </si>
  <si>
    <t>Применяемая технология и его описание</t>
  </si>
  <si>
    <t>Вспучивание путем обжига дробленной вермикулитовой породы</t>
  </si>
  <si>
    <t>Гарантируемая производительность, в год,</t>
  </si>
  <si>
    <t>900 плит в день</t>
  </si>
  <si>
    <t>Страна происхождения оборудования</t>
  </si>
  <si>
    <t>Общая стоимость комплекта оборудования</t>
  </si>
  <si>
    <t>Занимаемая площадь оборудования, кв.м.</t>
  </si>
  <si>
    <t>Срок поставки и ввода оборудования, мес.</t>
  </si>
  <si>
    <t xml:space="preserve">Перечень оборудования закупаемая на местном рынке </t>
  </si>
  <si>
    <t>Трансформатор, грузовой авто,и др.</t>
  </si>
  <si>
    <t>Сырье и ресурсы</t>
  </si>
  <si>
    <t>Наименование перечень основного сырья, материалов, упаковки</t>
  </si>
  <si>
    <t>Руда вермикулитовая, связуещее, добавки и упаковка</t>
  </si>
  <si>
    <t>Источники сырья (местный или импорт)</t>
  </si>
  <si>
    <t>местный</t>
  </si>
  <si>
    <t>Наименование региона источника сырья, примеры.</t>
  </si>
  <si>
    <t>Тебинбулакское (Западная и восточная зоны) 18 км к СЗ  пос. Карату, 5 км СЗ ж.д.ст. Караузяк, Западная зона. Запасы 169 тыс. тонн</t>
  </si>
  <si>
    <t>РЕЦЕПТУПА % (Коротко рецептура расхода сырья, гр/ шт. готовой продукции)</t>
  </si>
  <si>
    <t>Оптовые цены (Коротко конъюктура цен сырья, материалов и др. на рынке) $/кг</t>
  </si>
  <si>
    <t>Перечень энергетических ресурсов, ед. изм.</t>
  </si>
  <si>
    <t>Эл. Энергия,КВт</t>
  </si>
  <si>
    <t>Вода, куб.м.</t>
  </si>
  <si>
    <t>Природный газ, куб.м.</t>
  </si>
  <si>
    <t>топливо, тонн</t>
  </si>
  <si>
    <t>Прочее</t>
  </si>
  <si>
    <t>Потребность в энергетических ресурсах в год</t>
  </si>
  <si>
    <t>нет</t>
  </si>
  <si>
    <t>Тарифы, $</t>
  </si>
  <si>
    <t>Регион места размещения</t>
  </si>
  <si>
    <t>Юридический адрес проекта</t>
  </si>
  <si>
    <t>Преимущества места размещения:</t>
  </si>
  <si>
    <t xml:space="preserve">Наличие сырья </t>
  </si>
  <si>
    <t>Наличие мощностей инженерной инфраструктуры (готовое здание, газ, электр, вода и прочее)</t>
  </si>
  <si>
    <t>Наличие дорожной инфраструктуры (ж-д, авто дороги и др.)</t>
  </si>
  <si>
    <t xml:space="preserve">Наличие свободного земельного участка, посевных площадей </t>
  </si>
  <si>
    <t>Другие параметры места размещения проекта</t>
  </si>
  <si>
    <t>Существующие здания и прочие основные фонды</t>
  </si>
  <si>
    <t>Необходимые объемы строительства (реконструкции или ремонта)</t>
  </si>
  <si>
    <t>Занимаемая площадь проекта, Га, в том числе:</t>
  </si>
  <si>
    <t>Площадь производственных зданий и сооружений</t>
  </si>
  <si>
    <t xml:space="preserve">Площадь прилегающей к зданиям территории </t>
  </si>
  <si>
    <t xml:space="preserve">Посевные и другие С/Х площади, га  </t>
  </si>
  <si>
    <t>Прочие площади</t>
  </si>
  <si>
    <t>не требуется</t>
  </si>
  <si>
    <t>Прочие сведения</t>
  </si>
  <si>
    <t>Предварительная стоимость 1 кв.м. строительства в регионе, $</t>
  </si>
  <si>
    <t>Предварительная стоимость здания и сооружения проекта, $ (при отсутствии сметы)</t>
  </si>
  <si>
    <t>Сметная стоимость строительной части проекта, $, в том числе</t>
  </si>
  <si>
    <t>Стоимость подготовкии территории строительства</t>
  </si>
  <si>
    <t>Стоимость строительства основных зданий</t>
  </si>
  <si>
    <t>Стоимость объектов обслуживающего значения</t>
  </si>
  <si>
    <t>Стоимость объектов энергетич.  значения</t>
  </si>
  <si>
    <t>Стоимость объектов транспорт значения</t>
  </si>
  <si>
    <t>Стоимость наружных сетей</t>
  </si>
  <si>
    <t>Стоимость озеления и благоустройства</t>
  </si>
  <si>
    <t>Стоимость временных сооружений</t>
  </si>
  <si>
    <t>Стоимость содержания ДСП</t>
  </si>
  <si>
    <t>Стоимость подготовки кадров</t>
  </si>
  <si>
    <t>Стоимость ПИР</t>
  </si>
  <si>
    <t>Резерв на напредвиденные расходы</t>
  </si>
  <si>
    <t>Прибыль подрядчика</t>
  </si>
  <si>
    <t>Срок строительства, мес.</t>
  </si>
  <si>
    <t>Стоимость строительных или ремонтных работ</t>
  </si>
  <si>
    <t xml:space="preserve">Экономическая эффективность </t>
  </si>
  <si>
    <t>Стоимость проекта, $, в том числе</t>
  </si>
  <si>
    <t>Прямые  инвестиции, $ в том числе:</t>
  </si>
  <si>
    <t>Вклад местного инвестора (инициатора), $</t>
  </si>
  <si>
    <t>Вклад иностранного инвестора, $</t>
  </si>
  <si>
    <t>Кредиты или займы, $</t>
  </si>
  <si>
    <t>Наименование кредиторов</t>
  </si>
  <si>
    <t xml:space="preserve">Кредит 1 </t>
  </si>
  <si>
    <t xml:space="preserve">Кредит 2 </t>
  </si>
  <si>
    <t>Сумма кредита</t>
  </si>
  <si>
    <t>Период освоения кредита, мес.</t>
  </si>
  <si>
    <t>Срок возврата кредита, лет</t>
  </si>
  <si>
    <t>% ставка</t>
  </si>
  <si>
    <t>Залог, обеспечение кредита</t>
  </si>
  <si>
    <t>Имущество инициатора и поручительство</t>
  </si>
  <si>
    <t>Налоги</t>
  </si>
  <si>
    <t>Ставка, %</t>
  </si>
  <si>
    <t>Льготы</t>
  </si>
  <si>
    <t>База расчета налога</t>
  </si>
  <si>
    <t>Налог на прибыль, %</t>
  </si>
  <si>
    <t>Чистая прибыль</t>
  </si>
  <si>
    <t>Налог на имущество, %</t>
  </si>
  <si>
    <t>Остаточная стоимость имущества</t>
  </si>
  <si>
    <t>Налог на землю, сум за ГА</t>
  </si>
  <si>
    <t>Площадь, ГА</t>
  </si>
  <si>
    <t>Единый налог, %</t>
  </si>
  <si>
    <t>Выручка</t>
  </si>
  <si>
    <t>НДС, %</t>
  </si>
  <si>
    <t>Выручка за вычетом НДС расходной части</t>
  </si>
  <si>
    <t>Акциз, %</t>
  </si>
  <si>
    <t>Прочие налоги, %</t>
  </si>
  <si>
    <t>Потоки наличности</t>
  </si>
  <si>
    <t>Годы</t>
  </si>
  <si>
    <t>1 год</t>
  </si>
  <si>
    <t>2 год</t>
  </si>
  <si>
    <t>3 год</t>
  </si>
  <si>
    <t>4 год</t>
  </si>
  <si>
    <t>5 год</t>
  </si>
  <si>
    <t>6 год</t>
  </si>
  <si>
    <t>7 год</t>
  </si>
  <si>
    <t>8 год</t>
  </si>
  <si>
    <t>9 год</t>
  </si>
  <si>
    <t>10 год</t>
  </si>
  <si>
    <t>Притоки наличности</t>
  </si>
  <si>
    <t>Оттоки наличности</t>
  </si>
  <si>
    <t>Чистый поток наличности</t>
  </si>
  <si>
    <t>Срок окупаемости (DPP) (месяц)</t>
  </si>
  <si>
    <t xml:space="preserve">Количество рабочих мест </t>
  </si>
  <si>
    <t xml:space="preserve">Количество рабочих мест на 1 млн. $ инвестиций </t>
  </si>
  <si>
    <t>Налоговые льготы и преференции по проекту</t>
  </si>
  <si>
    <t>Преимущества, недостатки и нерешенные вопросы</t>
  </si>
  <si>
    <t xml:space="preserve">Сильные стороны (Преимущества проекта) </t>
  </si>
  <si>
    <t xml:space="preserve">Высокий спрос
Подержка государства отрасли
Наличие собственной сырьевой базы для производства продукции.
</t>
  </si>
  <si>
    <t>Слабые стороны (недостатки)</t>
  </si>
  <si>
    <t>Высокая энергоемкость, возможные перебои энергоснабжением, высокие транспортные расходы перевозки пористого материала. Себестоимость продукции зависит от качества сырья месторождения</t>
  </si>
  <si>
    <t xml:space="preserve">Наличие широкого круга потребителей, возможности расширения ассортимента продукции, повышение качества строительства и конструкций 
</t>
  </si>
  <si>
    <t xml:space="preserve">Угрозы </t>
  </si>
  <si>
    <t>Проект высокоэнегоемкий и есть риски обеспечением газом и другими энергетическими ресурсами
Наличие на рынке аналагичной импортной продукции</t>
  </si>
  <si>
    <t>Нерешенные вопросы и необходимые меры:</t>
  </si>
  <si>
    <t>Не проведены полупромышленные испытания соответствия качества сырья месторождения к получениию продукции проекта.</t>
  </si>
  <si>
    <t>Необходимо изыскать место реализации проекта c коммунальной и дорожной инфраструктурой, получить лицензию на разработку месторождения</t>
  </si>
  <si>
    <t xml:space="preserve">Необходимо изыскать партнера (в том числе иностранного инвестора) заинтересованного в участии в проекте инвестициями для оплаты стоимости оборудования и его доставки, обучения персонала и финансовых издержек. </t>
  </si>
  <si>
    <t>Для открытия финансирования необходимо разработать  ПСД и выбрать поставшиков оборудования, строительных работ, сырья и материалов и заключить с ними договоры</t>
  </si>
  <si>
    <t>Рейтинг инициатора проекта</t>
  </si>
  <si>
    <t>№ класса</t>
  </si>
  <si>
    <t>Характеристика местного партнера</t>
  </si>
  <si>
    <t>Примечение</t>
  </si>
  <si>
    <t>Класс 1</t>
  </si>
  <si>
    <t xml:space="preserve">Инициатор имеет достаточный предпринимательский опыт и опыт в отрасли нового проекта (имеет аналогичное производство), имеет достаточные ресурсы (не только недвижимости, но и наличности) для вклада доли в проекте  </t>
  </si>
  <si>
    <t>Класс 2</t>
  </si>
  <si>
    <t xml:space="preserve">Инициатор имеет достаточные предпринимательский опыт и ресурсы (не только недвижимости, но и наличности) для вклада доли в проекте, но не достаточен опыт в отрасли нового проекта (не имеет аналогичное производство)   </t>
  </si>
  <si>
    <t>Класс 3</t>
  </si>
  <si>
    <t xml:space="preserve">Инициатор имеет только достаточный опыт и знания в реализации аналогичного проекта (ранее работал или руководил аналогичным проектом), но не имеет не свободной недвижимости (свободные здания, сооружения), не денежные средства для вклада доли в проекте   </t>
  </si>
  <si>
    <t>Класс 4</t>
  </si>
  <si>
    <t xml:space="preserve">Инициатор имеет только недвижимое имущество (свободные здания, сооружения) для вклада доли в проекте, отсутствует денежные средства для нового проекта и не достаточен опыт в отрасли нового проекта (не имеет аналогичное производство)   </t>
  </si>
  <si>
    <t>Класс 5</t>
  </si>
  <si>
    <t xml:space="preserve">У инициатора отсутсвует какого либо предпринимательского и прочего опыта по реализации инвестиционных проектову и собственных средств для вклада доли в проекте, имеется только желание в участии в проекте   </t>
  </si>
  <si>
    <t>Отказ</t>
  </si>
  <si>
    <t>Рейтинг готовности инвестиционного проекта</t>
  </si>
  <si>
    <t>По проекту выяснены маркетинговые данные (по ГП, сырью и по оборудованию), изучены параметры места размещения и рейтинг инитиатора проекта и окончательная презентации и паспорта проекта передано в АПИИ</t>
  </si>
  <si>
    <t>По проекту выяснены маркетинговые данные (по ГП, сырью и по оборудованию), изучены параметры места размещения и рейтинг инитиатора проекта и осуществляются работы по подготовке окончательной презентации и паспорта проекта для передачи в АПИИ</t>
  </si>
  <si>
    <t>По проекту выяснены маркетинговые данные (по ГП, сырью и по оборудованию) и проработаны районы размещения проекта. но не назначен местный инициатор проект,  в связи с этим не выдана окончательная презентация и паспорт проекта для передачи в АПИИ</t>
  </si>
  <si>
    <t>По проекту произведен только экспрес анализ, по проекту найден инициатор и место размещения,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</si>
  <si>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По проекту произведен только экспрес анализ, проект не имеет места размещения и инициатора,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</si>
  <si>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Business plan</t>
  </si>
  <si>
    <t>Processing of vermiculite</t>
  </si>
  <si>
    <t>Process</t>
  </si>
  <si>
    <t>Project aim</t>
  </si>
  <si>
    <t>Extraction of vermiculite ore and production of products from it</t>
  </si>
  <si>
    <t>Project cost, $</t>
  </si>
  <si>
    <t>Revenue at full capacity, $</t>
  </si>
  <si>
    <t>Demand for the project's products in the market, $</t>
  </si>
  <si>
    <t>Payback period (DPP) (month)</t>
  </si>
  <si>
    <t>Project location</t>
  </si>
  <si>
    <t>Karauzyak district Republic of Karakalpakstan</t>
  </si>
  <si>
    <t>Project initiator (local investor)</t>
  </si>
  <si>
    <t>"BOSTON TALK" LLC</t>
  </si>
  <si>
    <t>Date of creation of the company, legal address, current activity of the company, full name of the Managers and Chief Accountant, contacts</t>
  </si>
  <si>
    <t>12.01.2021 year.  Republic of Karakalpakstan, Karauzyak district, Kuibak APJ.  Usmanov Sh.</t>
  </si>
  <si>
    <t>The size of the authorized capital, the composition of the founders and their share in the authorized capital, the company's debts, annual turnover and profit for the last year,</t>
  </si>
  <si>
    <t xml:space="preserve"> 1000000000 (Sum) Primov Ulugbek Kutlimurat Alimbayevich--(35%), NGO "VERMI TRADE"- - - (65%)%)</t>
  </si>
  <si>
    <t>Experience in the implementation of similar projects, The presence of a distribution network for the sale of products, Other information about the initiator</t>
  </si>
  <si>
    <t>Has experience in implementing investment projects,</t>
  </si>
  <si>
    <t>The total amount of investment in the project, $</t>
  </si>
  <si>
    <t>Purpose of investment in the project</t>
  </si>
  <si>
    <t>Buildings, auxiliary equipment, raw materials stocks, financial costs</t>
  </si>
  <si>
    <t>The total amount of loans to the project, $</t>
  </si>
  <si>
    <t>Technological equipment</t>
  </si>
  <si>
    <t>Product</t>
  </si>
  <si>
    <t>Product range</t>
  </si>
  <si>
    <t>Product name</t>
  </si>
  <si>
    <t>Filler vermiculite (5-20 mm)</t>
  </si>
  <si>
    <t>Dry building mixes heat-insulating (20kg)</t>
  </si>
  <si>
    <t>Fire-resistant plates made of vermiculite (60x120x2 cm)</t>
  </si>
  <si>
    <t>Agrovermiculite (200 ml.)</t>
  </si>
  <si>
    <t>Photo, sketch</t>
  </si>
  <si>
    <t>Properties of the finished product:</t>
  </si>
  <si>
    <t>Expanded vermiculite is a loose porous material in the form of silvery, golden or yellow flake particles obtained by accelerated firing of vermiculite concentrate-a hydroslude containing bound water between the elementary layers.</t>
  </si>
  <si>
    <t>Dry mixes with vermiculite are a building material for plaster providing thermal insulation, fire protection and environmentally friendly finishing when finishing walls and ceilings.</t>
  </si>
  <si>
    <t>The vermiculite inorganic flame retardant plate is an environmentally friendly material that simultaneously combines high sound absorption, thermal insulation, and also has excellent decorative properties with an unlimited service life.</t>
  </si>
  <si>
    <t>Agrovermiculite increases the volume of air and moisture contained in the soil by 2-3 times, prevents the development of mold, fungi and the reproduction of pests. Due to its porosity, as well as the presence of free and weakly bound radicals, calcium, magnesium, potassium, aluminum, iron, and silicon, agrovermiculite is an ideal medium in hydroponics, is widely used in decorative and medicinal crop production, growing planting material, cutting ornamental and medicinal plants, aerating viscous and dense soils, and as a thermal insulator of the root system against freezing.</t>
  </si>
  <si>
    <t>Area of application</t>
  </si>
  <si>
    <t>Construction, agriculture, etc. Expanded vermiculite is used both in its pure form for filling voids (foundations, floors), and as a filler for building mixes (light concrete, warm and decorative plasters, fire-resistant coatings), as well as in agriculture and animal husbandry, biovermiculite is used as an additive to the main diet of animals, contributing to the enrichment of feed with macro and microelements and reducing fermentation processes in feed mixtures.</t>
  </si>
  <si>
    <t>Forms of packaging and transportation</t>
  </si>
  <si>
    <t>Big bag bags of 1 cubic meter.</t>
  </si>
  <si>
    <t>Bags of 0.31 cubic meters (50kg)</t>
  </si>
  <si>
    <t>10 pieces each. PE packaging</t>
  </si>
  <si>
    <t>In PE bags of 0.2-0.5 liters.</t>
  </si>
  <si>
    <t>Availability of standardization documents (GOST, TU, etc. HS code)</t>
  </si>
  <si>
    <t>GOST 12865-67 Expanded vermiculite.HS Code 2530</t>
  </si>
  <si>
    <t>Other properties</t>
  </si>
  <si>
    <t>It is characterized by: Biological resistance; Chemical resistance; inertia; Refractoriness; Elasticity; Porous surface. Due to these characteristics, the use of expanded vermiculite is permissible in the maximum possible temperature range from plus 1100 degrees to minus 260 degrees.</t>
  </si>
  <si>
    <t>Manufacturers of similar products, brands and trademarks</t>
  </si>
  <si>
    <t>BI VERMICULITE GROUP," Vermi-Uz " LLC, OOO "SVERXBELPROEKT", OOO "VERMICULITE ENGINEERING", CJSC ALUMOSILICATE, etc.</t>
  </si>
  <si>
    <t>Wholesale prices for finished products on the market average $ / t, sq. m.</t>
  </si>
  <si>
    <t>cubic meters.</t>
  </si>
  <si>
    <t>tons</t>
  </si>
  <si>
    <t>Total design capacity, TONS / year</t>
  </si>
  <si>
    <t>Design capacity for each product, tons, sq. m. / year</t>
  </si>
  <si>
    <t>Revenue at full capacity, $ per year</t>
  </si>
  <si>
    <t>Demand</t>
  </si>
  <si>
    <t>List of consumers of a product or service</t>
  </si>
  <si>
    <t>Construction complex, forecast of required housing construction of 28 million sq. m.</t>
  </si>
  <si>
    <t>Need calculated</t>
  </si>
  <si>
    <t>Demand for project products, tons $</t>
  </si>
  <si>
    <t>Forecast of increased consumption, demand</t>
  </si>
  <si>
    <t>Demand for project products, $</t>
  </si>
  <si>
    <t>Additional analysis of statistical information (import / export, production volume, price statistics, etc.) in Uzbekistan</t>
  </si>
  <si>
    <t>Denomination</t>
  </si>
  <si>
    <t>2017 year</t>
  </si>
  <si>
    <t>2018 year</t>
  </si>
  <si>
    <t>2019 year</t>
  </si>
  <si>
    <t>On average</t>
  </si>
  <si>
    <t>Import volume of project products (Uzbekistan),$, (vermiculite concentrate)</t>
  </si>
  <si>
    <t>Export volume of project products (Uzbekistan),. $ (vermiculite concentrate)</t>
  </si>
  <si>
    <t>What benefits and preferences, as well as laws and regulations, apply to the project</t>
  </si>
  <si>
    <t>Preferences and benefits for producers, including exemption from tax and customs duties for up to 10 years, depending on the amount of investment. For the purposes of a conservative approach, all taxes are taken into account in the calculations</t>
  </si>
  <si>
    <t>Findings</t>
  </si>
  <si>
    <t>Total demand (export/local market), $</t>
  </si>
  <si>
    <t>Sales plan (export/local market),  %</t>
  </si>
  <si>
    <t>Share of project sales in the market, %</t>
  </si>
  <si>
    <t>Equipment</t>
  </si>
  <si>
    <t>q</t>
  </si>
  <si>
    <t>Leading manufacturers of project equipment, existing advanced technologies, etc. overview</t>
  </si>
  <si>
    <t>China, Russia, Ukraine and Uzbekistan</t>
  </si>
  <si>
    <t>Productivity , (quantity/per year)</t>
  </si>
  <si>
    <t>3 ... 11 cubic meters / hour.</t>
  </si>
  <si>
    <t>The cost of a set of equipment, $</t>
  </si>
  <si>
    <t>Brief description of the technological process of manufacturing GP in the proposed equipment</t>
  </si>
  <si>
    <t>Extraction and enrichment of vermiculite rock-Crushing-Roasting-cooling-sorting-packaging. Preparation of the mixture-plate forming-hardening-packaging</t>
  </si>
  <si>
    <t>The list of energy resources (electricity, fuel, water, etc.) and its consumption during the operation of the equipment for obtaining SOE</t>
  </si>
  <si>
    <t>The area of the building, the structure necessary for the placement of this equipment, sq. m.</t>
  </si>
  <si>
    <t>The number of employees per shift (per day, per season) during the operation of this equipment</t>
  </si>
  <si>
    <t>Information about the selected hardware</t>
  </si>
  <si>
    <t>The technology used and its description</t>
  </si>
  <si>
    <t>Swelling by firing crushed vermiculite rock</t>
  </si>
  <si>
    <t>Guaranteed performance, per year,</t>
  </si>
  <si>
    <t>900 plates per day</t>
  </si>
  <si>
    <t>Country of origin of the equipment</t>
  </si>
  <si>
    <t>Total cost of a set of equipment</t>
  </si>
  <si>
    <t>The occupied area of the equipment, sq. m.</t>
  </si>
  <si>
    <t>Delivery time and commissioning of equipment, months.</t>
  </si>
  <si>
    <t>List of equipment purchased on the local market</t>
  </si>
  <si>
    <t>Transformer, truck,etc.</t>
  </si>
  <si>
    <t>Raw materials and resources</t>
  </si>
  <si>
    <t>Name list of main raw materials, materials, packaging</t>
  </si>
  <si>
    <t>Vermiculite ore, binder, additives and packaging</t>
  </si>
  <si>
    <t>Sources of raw materials (local or imported)</t>
  </si>
  <si>
    <t>Local</t>
  </si>
  <si>
    <t>Name of the raw material source region, examples.</t>
  </si>
  <si>
    <t>Tebinbulakskoye (Western and eastern zones) 18 km to the village NW. Karatu, 5 km NW of Karauziak railway Station, Western zone. Reserves 169 thousand tons</t>
  </si>
  <si>
    <t>Wholesale prices (Briefly the price situation of raw materials, materials, etc. on the market) $/kg</t>
  </si>
  <si>
    <t>List of energy resources, ed.</t>
  </si>
  <si>
    <t>Electric power,kW</t>
  </si>
  <si>
    <t>Water, cubic meters.</t>
  </si>
  <si>
    <t>Natural gas, cubic meters.</t>
  </si>
  <si>
    <t>Fuel, tons</t>
  </si>
  <si>
    <t>Others</t>
  </si>
  <si>
    <t>Demand for energy resources per year</t>
  </si>
  <si>
    <t>No</t>
  </si>
  <si>
    <t>Таrrifs, $</t>
  </si>
  <si>
    <t>Location region</t>
  </si>
  <si>
    <t>Legal address of the project</t>
  </si>
  <si>
    <t>Other project placement parameters</t>
  </si>
  <si>
    <t>To be clarified</t>
  </si>
  <si>
    <t>Existing buildings and other fixed assets</t>
  </si>
  <si>
    <t>Project area occupied, Ha, including:</t>
  </si>
  <si>
    <t>Area of industrial buildings and structures</t>
  </si>
  <si>
    <t>The area of the territory adjacent to the buildings</t>
  </si>
  <si>
    <t>Preliminary cost of 1 sq. m. of construction in the region, $</t>
  </si>
  <si>
    <t>Preliminary cost of the building and construction of the project, $ (in the absence of estimates)</t>
  </si>
  <si>
    <t>Economic efficiency</t>
  </si>
  <si>
    <t>Project cost,$, including</t>
  </si>
  <si>
    <t>Item</t>
  </si>
  <si>
    <t>Costs in national currency</t>
  </si>
  <si>
    <t>Costs in SLE</t>
  </si>
  <si>
    <t>Total</t>
  </si>
  <si>
    <t>Structure</t>
  </si>
  <si>
    <t>Loans/Credits</t>
  </si>
  <si>
    <t>Local investor</t>
  </si>
  <si>
    <t>Foreign investor</t>
  </si>
  <si>
    <t>Projecting</t>
  </si>
  <si>
    <t>Buildings, structures, land</t>
  </si>
  <si>
    <t>Basic equipment</t>
  </si>
  <si>
    <t>Auxiliary equipment</t>
  </si>
  <si>
    <t>Transportation costs, installation supervision, training</t>
  </si>
  <si>
    <t>Other fixed assets</t>
  </si>
  <si>
    <t>Total Fixed Assets</t>
  </si>
  <si>
    <t>Stocks of raw materials and supplies (3 months)</t>
  </si>
  <si>
    <t>Financial costs</t>
  </si>
  <si>
    <t>TOTAL INITIAL COST OF THE PROJECT</t>
  </si>
  <si>
    <t>Direct investment, $ including:</t>
  </si>
  <si>
    <t>Contribution of a local investor (initiator), $</t>
  </si>
  <si>
    <t>Foreign investor's contribution, $</t>
  </si>
  <si>
    <t>Credits or loans, $</t>
  </si>
  <si>
    <t>Name of creditors</t>
  </si>
  <si>
    <t xml:space="preserve">Credit 1 </t>
  </si>
  <si>
    <t xml:space="preserve">Credit 2 </t>
  </si>
  <si>
    <t>Loan amount</t>
  </si>
  <si>
    <t>Loan disbursement period, months</t>
  </si>
  <si>
    <t>Loan repayment period, years</t>
  </si>
  <si>
    <t>% bid</t>
  </si>
  <si>
    <t>Collateral, loan security</t>
  </si>
  <si>
    <t>Initiator's property and guarantee</t>
  </si>
  <si>
    <t>Taxes</t>
  </si>
  <si>
    <t>Bid, %</t>
  </si>
  <si>
    <t>Benefits</t>
  </si>
  <si>
    <t>Tax calculation base</t>
  </si>
  <si>
    <t>Income tax, %</t>
  </si>
  <si>
    <t>Net profit</t>
  </si>
  <si>
    <t>Property tax, %</t>
  </si>
  <si>
    <t>Residual value of the property</t>
  </si>
  <si>
    <t>Land tax, sum per HA</t>
  </si>
  <si>
    <t>Area, HA</t>
  </si>
  <si>
    <t>VAT, %</t>
  </si>
  <si>
    <t>Revenue net of VAT expense portion</t>
  </si>
  <si>
    <t>Excise duty, %</t>
  </si>
  <si>
    <t>Revenue</t>
  </si>
  <si>
    <t>Other taxes, %</t>
  </si>
  <si>
    <t>Cash flows</t>
  </si>
  <si>
    <t>Years</t>
  </si>
  <si>
    <t>1st year</t>
  </si>
  <si>
    <t>2nd year</t>
  </si>
  <si>
    <t>3rd year</t>
  </si>
  <si>
    <t>4th year</t>
  </si>
  <si>
    <t>5th year</t>
  </si>
  <si>
    <t>6th year]</t>
  </si>
  <si>
    <t>7th year</t>
  </si>
  <si>
    <t>8th year</t>
  </si>
  <si>
    <t>9th year</t>
  </si>
  <si>
    <t>10th year</t>
  </si>
  <si>
    <t>Cash inflows</t>
  </si>
  <si>
    <t>Cash outflows</t>
  </si>
  <si>
    <t>Net cash flow</t>
  </si>
  <si>
    <t>Number of jobs</t>
  </si>
  <si>
    <t>Number of jobs per 1 million. $ of investment</t>
  </si>
  <si>
    <t>Tax benefits and preferences for the project</t>
  </si>
  <si>
    <t>Advantages, disadvantages and unresolved issues</t>
  </si>
  <si>
    <t>Strengths (Advantages of the project)</t>
  </si>
  <si>
    <t>High demand
Government support for the industry
The availability of its own raw material base for the production of products.</t>
  </si>
  <si>
    <t>Weaknesses (disadvantages)</t>
  </si>
  <si>
    <t>High energy consumption, possible power outages, high transport costs of transporting porous material. The cost of production depends on the quality of the field's raw materials</t>
  </si>
  <si>
    <t>The presence of a wide range of consumers, the possibility of expanding the product range, improving the quality of construction and structures</t>
  </si>
  <si>
    <t>The project is highly energy intensive and there are risks of providing gas and other energy resources
Availability of similar imported products on the market</t>
  </si>
  <si>
    <t>Outstanding issues and necessary measures:</t>
  </si>
  <si>
    <t>Semi-industrial tests of compliance of the quality of the field's raw materials to the production of the project's products were not carried out.</t>
  </si>
  <si>
    <t>It is necessary to find a place for the implementation of the project with municipal and road infrastructure, to obtain a license for the development of the field</t>
  </si>
  <si>
    <t>It is necessary to find a partner (including a foreign investor) interested in participating in the project with investments to pay for the cost of equipment and its delivery, training of personnel and financial costs.</t>
  </si>
  <si>
    <t>To open financing, it is necessary to develop a POI and select suppliers of equipment, construction works, raw materials and materials and conclude contracts with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</si>
</sst>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409]#,##0"/>
    <numFmt numFmtId="166" formatCode="[$$-409]#,##0.00_ ;[Red]\-[$$-409]#,##0.00\ "/>
    <numFmt numFmtId="167" formatCode="#,##0.0;[Red]\-#,##0.0"/>
    <numFmt numFmtId="168" formatCode="[$$-409]#,##0_ ;[Red]\-[$$-409]#,##0\ "/>
    <numFmt numFmtId="169" formatCode="0.0"/>
  </numFmts>
  <fonts count="57">
    <font>
      <sz val="10"/>
      <name val="MS Sans Serif"/>
    </font>
    <font>
      <sz val="11"/>
      <color theme="1"/>
      <name val="Calibri"/>
      <family val="2"/>
      <charset val="204"/>
      <scheme val="minor"/>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i/>
      <sz val="11"/>
      <color theme="1"/>
      <name val="Montserrat"/>
      <charset val="204"/>
    </font>
    <font>
      <i/>
      <sz val="14"/>
      <color theme="5" tint="-0.499984740745262"/>
      <name val="Montserrat"/>
      <charset val="204"/>
    </font>
    <font>
      <b/>
      <i/>
      <sz val="14"/>
      <color rgb="FFFF0000"/>
      <name val="Montserrat"/>
      <charset val="204"/>
    </font>
    <font>
      <i/>
      <sz val="11"/>
      <color theme="1"/>
      <name val="Montserrat"/>
    </font>
    <font>
      <i/>
      <sz val="14"/>
      <color theme="1"/>
      <name val="Montserrat"/>
      <charset val="204"/>
    </font>
    <font>
      <sz val="7"/>
      <color theme="1"/>
      <name val="Montserrat"/>
    </font>
    <font>
      <sz val="12"/>
      <color theme="5" tint="-0.499984740745262"/>
      <name val="Montserrat"/>
      <charset val="204"/>
    </font>
    <font>
      <sz val="10"/>
      <name val="MS Sans Serif"/>
      <family val="2"/>
      <charset val="204"/>
    </font>
    <font>
      <i/>
      <sz val="9"/>
      <color theme="1"/>
      <name val="Montserrat"/>
      <charset val="204"/>
    </font>
    <font>
      <i/>
      <sz val="12"/>
      <color theme="5" tint="-0.499984740745262"/>
      <name val="Montserrat"/>
      <charset val="204"/>
    </font>
    <font>
      <i/>
      <sz val="11"/>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sz val="14"/>
      <name val="Arial"/>
      <family val="2"/>
      <charset val="204"/>
    </font>
    <font>
      <i/>
      <sz val="14"/>
      <color theme="5" tint="-0.499984740745262"/>
      <name val="Montserrat"/>
    </font>
    <font>
      <b/>
      <i/>
      <sz val="14"/>
      <color rgb="FFFF0000"/>
      <name val="Montserrat"/>
    </font>
    <font>
      <i/>
      <sz val="14"/>
      <color theme="1"/>
      <name val="Montserrat"/>
    </font>
    <font>
      <sz val="12"/>
      <color theme="5" tint="-0.499984740745262"/>
      <name val="Montserrat"/>
    </font>
    <font>
      <i/>
      <sz val="12"/>
      <color theme="5" tint="-0.499984740745262"/>
      <name val="Montserrat"/>
    </font>
    <font>
      <sz val="10"/>
      <name val="TimesET"/>
      <charset val="204"/>
    </font>
    <font>
      <b/>
      <i/>
      <sz val="22"/>
      <name val="TimesET"/>
      <charset val="204"/>
    </font>
    <font>
      <b/>
      <sz val="26"/>
      <name val="Arial"/>
      <family val="2"/>
      <charset val="204"/>
    </font>
    <font>
      <sz val="12"/>
      <name val="Arial"/>
      <family val="2"/>
      <charset val="204"/>
    </font>
    <font>
      <b/>
      <sz val="14"/>
      <name val="Arial"/>
      <family val="2"/>
      <charset val="204"/>
    </font>
    <font>
      <b/>
      <sz val="16"/>
      <name val="Arial"/>
      <family val="2"/>
      <charset val="204"/>
    </font>
    <font>
      <sz val="24"/>
      <name val="TimesET"/>
      <charset val="204"/>
    </font>
    <font>
      <b/>
      <sz val="28"/>
      <name val="TimesET"/>
      <charset val="204"/>
    </font>
    <font>
      <sz val="11"/>
      <name val="Arial"/>
      <family val="2"/>
      <charset val="204"/>
    </font>
    <font>
      <b/>
      <sz val="12"/>
      <name val="Arial"/>
      <family val="2"/>
      <charset val="204"/>
    </font>
    <font>
      <sz val="10"/>
      <name val="Arial"/>
      <family val="2"/>
      <charset val="204"/>
    </font>
    <font>
      <i/>
      <sz val="14"/>
      <name val="Arial"/>
      <family val="2"/>
      <charset val="204"/>
    </font>
    <font>
      <i/>
      <sz val="12"/>
      <name val="Arial"/>
      <family val="2"/>
      <charset val="204"/>
    </font>
    <font>
      <b/>
      <i/>
      <sz val="12"/>
      <name val="Arial"/>
      <family val="2"/>
      <charset val="204"/>
    </font>
    <font>
      <sz val="14"/>
      <name val="MS Sans Serif"/>
      <charset val="204"/>
    </font>
    <font>
      <b/>
      <sz val="10"/>
      <name val="MS Sans Serif"/>
      <charset val="204"/>
    </font>
    <font>
      <b/>
      <sz val="11"/>
      <name val="Arial"/>
      <family val="2"/>
      <charset val="204"/>
    </font>
  </fonts>
  <fills count="2">
    <fill>
      <patternFill patternType="none"/>
    </fill>
    <fill>
      <patternFill patternType="gray125"/>
    </fill>
  </fills>
  <borders count="76">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auto="1"/>
      </left>
      <right style="double">
        <color auto="1"/>
      </right>
      <top style="double">
        <color auto="1"/>
      </top>
      <bottom/>
      <diagonal/>
    </border>
    <border>
      <left style="double">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medium">
        <color indexed="64"/>
      </left>
      <right style="medium">
        <color indexed="64"/>
      </right>
      <top/>
      <bottom/>
      <diagonal/>
    </border>
    <border>
      <left style="double">
        <color auto="1"/>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style="medium">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style="double">
        <color auto="1"/>
      </right>
      <top style="double">
        <color auto="1"/>
      </top>
      <bottom style="double">
        <color auto="1"/>
      </bottom>
      <diagonal/>
    </border>
    <border>
      <left style="thin">
        <color auto="1"/>
      </left>
      <right style="medium">
        <color indexed="64"/>
      </right>
      <top style="double">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auto="1"/>
      </top>
      <bottom style="double">
        <color auto="1"/>
      </bottom>
      <diagonal/>
    </border>
    <border>
      <left style="thin">
        <color auto="1"/>
      </left>
      <right/>
      <top style="thin">
        <color auto="1"/>
      </top>
      <bottom/>
      <diagonal/>
    </border>
    <border>
      <left/>
      <right style="medium">
        <color indexed="64"/>
      </right>
      <top style="thin">
        <color auto="1"/>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auto="1"/>
      </left>
      <right style="medium">
        <color indexed="64"/>
      </right>
      <top style="thin">
        <color auto="1"/>
      </top>
      <bottom style="double">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auto="1"/>
      </right>
      <top style="double">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s>
  <cellStyleXfs count="6">
    <xf numFmtId="0" fontId="0" fillId="0" borderId="0"/>
    <xf numFmtId="40" fontId="24" fillId="0" borderId="0" applyFont="0" applyFill="0" applyBorder="0" applyAlignment="0" applyProtection="0"/>
    <xf numFmtId="9" fontId="24" fillId="0" borderId="0" applyFont="0" applyFill="0" applyBorder="0" applyAlignment="0" applyProtection="0"/>
    <xf numFmtId="0" fontId="2" fillId="0" borderId="0"/>
    <xf numFmtId="0" fontId="1" fillId="0" borderId="0"/>
    <xf numFmtId="0" fontId="24" fillId="0" borderId="0"/>
  </cellStyleXfs>
  <cellXfs count="553">
    <xf numFmtId="0" fontId="0" fillId="0" borderId="0" xfId="0"/>
    <xf numFmtId="0" fontId="3" fillId="0" borderId="0" xfId="3" applyFont="1" applyAlignment="1">
      <alignment horizontal="left" vertical="center"/>
    </xf>
    <xf numFmtId="0" fontId="3" fillId="0" borderId="0" xfId="0" applyFont="1" applyAlignment="1">
      <alignment horizontal="lef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left" vertical="center"/>
    </xf>
    <xf numFmtId="14" fontId="3" fillId="0" borderId="0" xfId="3" applyNumberFormat="1" applyFont="1" applyAlignment="1">
      <alignment horizontal="left" vertical="center"/>
    </xf>
    <xf numFmtId="0" fontId="7" fillId="0" borderId="0" xfId="3" applyFont="1" applyAlignment="1">
      <alignment horizontal="left" vertical="center"/>
    </xf>
    <xf numFmtId="0" fontId="8" fillId="0" borderId="0" xfId="3" applyFont="1" applyAlignment="1">
      <alignment horizontal="left" vertical="center"/>
    </xf>
    <xf numFmtId="14" fontId="8" fillId="0" borderId="0" xfId="3" applyNumberFormat="1" applyFont="1" applyAlignment="1">
      <alignment horizontal="left" vertical="center"/>
    </xf>
    <xf numFmtId="0" fontId="9" fillId="0" borderId="0" xfId="3" applyFont="1" applyAlignment="1">
      <alignment horizontal="center" vertical="center"/>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1" xfId="3" applyFont="1" applyBorder="1" applyAlignment="1">
      <alignment horizontal="left"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3" fillId="0" borderId="0" xfId="3" applyFont="1" applyAlignment="1">
      <alignment horizontal="left" vertical="center" wrapText="1"/>
    </xf>
    <xf numFmtId="0" fontId="13" fillId="0" borderId="5" xfId="3" applyFont="1" applyBorder="1" applyAlignment="1">
      <alignment horizontal="left"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14" fillId="0" borderId="5" xfId="3" applyFont="1" applyBorder="1" applyAlignment="1">
      <alignment horizontal="left" vertical="center" wrapText="1"/>
    </xf>
    <xf numFmtId="0" fontId="15" fillId="0" borderId="5" xfId="3" applyFont="1" applyBorder="1" applyAlignment="1">
      <alignment horizontal="center" vertical="center" wrapText="1"/>
    </xf>
    <xf numFmtId="0" fontId="13" fillId="0" borderId="9" xfId="3" applyFont="1" applyBorder="1" applyAlignment="1">
      <alignment horizontal="left"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16" fillId="0" borderId="5"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17" fillId="0" borderId="5" xfId="3" applyFont="1" applyBorder="1" applyAlignment="1">
      <alignment horizontal="center" vertical="center" wrapText="1"/>
    </xf>
    <xf numFmtId="38" fontId="3" fillId="0" borderId="6" xfId="3" applyNumberFormat="1" applyFont="1" applyBorder="1" applyAlignment="1">
      <alignment horizontal="center" vertical="center" wrapText="1"/>
    </xf>
    <xf numFmtId="38" fontId="3" fillId="0" borderId="7" xfId="3" applyNumberFormat="1" applyFont="1" applyBorder="1" applyAlignment="1">
      <alignment horizontal="center" vertical="center" wrapText="1"/>
    </xf>
    <xf numFmtId="38" fontId="3" fillId="0" borderId="8" xfId="3" applyNumberFormat="1" applyFont="1" applyBorder="1" applyAlignment="1">
      <alignment horizontal="center" vertical="center" wrapText="1"/>
    </xf>
    <xf numFmtId="0" fontId="18" fillId="0" borderId="5" xfId="3" applyFont="1" applyBorder="1" applyAlignment="1">
      <alignment horizontal="center" vertical="center" wrapText="1"/>
    </xf>
    <xf numFmtId="38" fontId="15" fillId="0" borderId="6" xfId="3" applyNumberFormat="1" applyFont="1" applyBorder="1" applyAlignment="1">
      <alignment horizontal="center" vertical="center" wrapText="1"/>
    </xf>
    <xf numFmtId="38" fontId="15" fillId="0" borderId="7" xfId="3" applyNumberFormat="1" applyFont="1" applyBorder="1" applyAlignment="1">
      <alignment horizontal="center" vertical="center" wrapText="1"/>
    </xf>
    <xf numFmtId="38" fontId="15" fillId="0" borderId="8" xfId="3" applyNumberFormat="1" applyFont="1" applyBorder="1" applyAlignment="1">
      <alignment horizontal="center" vertical="center" wrapText="1"/>
    </xf>
    <xf numFmtId="0" fontId="13" fillId="0" borderId="13" xfId="3" applyFont="1" applyBorder="1" applyAlignment="1">
      <alignment horizontal="left" vertical="center" wrapText="1"/>
    </xf>
    <xf numFmtId="0" fontId="13" fillId="0" borderId="14" xfId="3" applyFont="1" applyBorder="1" applyAlignment="1">
      <alignment horizontal="left" vertical="center" wrapText="1"/>
    </xf>
    <xf numFmtId="0" fontId="3" fillId="0" borderId="15"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0" fontId="16" fillId="0" borderId="18"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9" xfId="3" applyFont="1" applyBorder="1" applyAlignment="1">
      <alignment horizontal="center" vertical="center" wrapText="1"/>
    </xf>
    <xf numFmtId="0" fontId="14" fillId="0" borderId="5" xfId="3" applyFont="1" applyBorder="1" applyAlignment="1">
      <alignment horizontal="left" vertical="center" wrapText="1"/>
    </xf>
    <xf numFmtId="0" fontId="4" fillId="0" borderId="20" xfId="3" applyFont="1" applyBorder="1" applyAlignment="1">
      <alignment horizontal="left" vertical="center" wrapText="1"/>
    </xf>
    <xf numFmtId="0" fontId="4" fillId="0" borderId="21" xfId="3" applyFont="1" applyBorder="1" applyAlignment="1">
      <alignment horizontal="left" vertical="center" wrapText="1"/>
    </xf>
    <xf numFmtId="0" fontId="19" fillId="0" borderId="21" xfId="3" applyFont="1" applyBorder="1" applyAlignment="1">
      <alignment horizontal="center" vertical="center" wrapText="1"/>
    </xf>
    <xf numFmtId="0" fontId="19" fillId="0" borderId="22" xfId="3" applyFont="1" applyBorder="1" applyAlignment="1">
      <alignment horizontal="center" vertical="center" wrapText="1"/>
    </xf>
    <xf numFmtId="0" fontId="13" fillId="0" borderId="23" xfId="3" applyFont="1" applyBorder="1" applyAlignment="1">
      <alignment horizontal="left"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13" fillId="0" borderId="24" xfId="3" applyFont="1" applyBorder="1" applyAlignment="1">
      <alignment horizontal="left"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16" fillId="0" borderId="27"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8" xfId="3" applyFont="1" applyBorder="1" applyAlignment="1">
      <alignment horizontal="center" vertical="center" wrapText="1"/>
    </xf>
    <xf numFmtId="0" fontId="4" fillId="0" borderId="29" xfId="3" applyFont="1" applyBorder="1" applyAlignment="1">
      <alignment horizontal="left" vertical="center" wrapText="1"/>
    </xf>
    <xf numFmtId="0" fontId="4" fillId="0" borderId="11" xfId="3" applyFont="1" applyBorder="1" applyAlignment="1">
      <alignment horizontal="left" vertical="center" wrapText="1"/>
    </xf>
    <xf numFmtId="0" fontId="19" fillId="0" borderId="11" xfId="3" applyFont="1" applyBorder="1" applyAlignment="1">
      <alignment horizontal="center" vertical="center" wrapText="1"/>
    </xf>
    <xf numFmtId="0" fontId="19" fillId="0" borderId="30" xfId="3" applyFont="1" applyBorder="1" applyAlignment="1">
      <alignment horizontal="center" vertical="center" wrapText="1"/>
    </xf>
    <xf numFmtId="0" fontId="13" fillId="0" borderId="31" xfId="3" applyFont="1" applyBorder="1" applyAlignment="1">
      <alignment horizontal="left" vertical="center" wrapText="1"/>
    </xf>
    <xf numFmtId="0" fontId="13" fillId="0" borderId="32" xfId="3" applyFont="1" applyBorder="1" applyAlignment="1">
      <alignment horizontal="left" vertical="center" wrapText="1"/>
    </xf>
    <xf numFmtId="0" fontId="3" fillId="0" borderId="33" xfId="3" applyFont="1"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0" fontId="16" fillId="0" borderId="36"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7" xfId="3" applyFont="1" applyBorder="1" applyAlignment="1">
      <alignment horizontal="center" vertical="center" wrapText="1"/>
    </xf>
    <xf numFmtId="0" fontId="4" fillId="0" borderId="38" xfId="3" applyFont="1" applyBorder="1" applyAlignment="1">
      <alignment horizontal="left" vertical="center" wrapText="1"/>
    </xf>
    <xf numFmtId="0" fontId="4" fillId="0" borderId="39" xfId="3" applyFont="1" applyBorder="1" applyAlignment="1">
      <alignment horizontal="left" vertical="center" wrapText="1"/>
    </xf>
    <xf numFmtId="0" fontId="19" fillId="0" borderId="39" xfId="3" applyFont="1" applyBorder="1" applyAlignment="1">
      <alignment horizontal="center" vertical="center" wrapText="1"/>
    </xf>
    <xf numFmtId="0" fontId="19" fillId="0" borderId="40" xfId="3" applyFont="1" applyBorder="1" applyAlignment="1">
      <alignment horizontal="center" vertical="center" wrapText="1"/>
    </xf>
    <xf numFmtId="0" fontId="19" fillId="0" borderId="15" xfId="3" applyFont="1" applyBorder="1" applyAlignment="1">
      <alignment horizontal="center" vertical="center" wrapText="1"/>
    </xf>
    <xf numFmtId="0" fontId="19" fillId="0" borderId="16" xfId="3" applyFont="1" applyBorder="1" applyAlignment="1">
      <alignment horizontal="center" vertical="center" wrapText="1"/>
    </xf>
    <xf numFmtId="0" fontId="19" fillId="0" borderId="19"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7" xfId="3" applyFont="1" applyBorder="1" applyAlignment="1">
      <alignment horizontal="center" vertical="center" wrapText="1"/>
    </xf>
    <xf numFmtId="0" fontId="15" fillId="0" borderId="33" xfId="3" applyFont="1" applyBorder="1" applyAlignment="1">
      <alignment horizontal="center" vertical="center" wrapText="1"/>
    </xf>
    <xf numFmtId="0" fontId="15" fillId="0" borderId="34" xfId="3" applyFont="1" applyBorder="1" applyAlignment="1">
      <alignment horizontal="center" vertical="center" wrapText="1"/>
    </xf>
    <xf numFmtId="0" fontId="15" fillId="0" borderId="37" xfId="3" applyFont="1" applyBorder="1" applyAlignment="1">
      <alignment horizontal="center" vertical="center" wrapText="1"/>
    </xf>
    <xf numFmtId="0" fontId="13" fillId="0" borderId="9" xfId="3" applyFont="1" applyBorder="1" applyAlignment="1">
      <alignment horizontal="left" vertical="center" wrapText="1"/>
    </xf>
    <xf numFmtId="0" fontId="16" fillId="0" borderId="15"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5" xfId="3" applyFont="1" applyBorder="1" applyAlignment="1">
      <alignment horizontal="center" vertical="center" wrapText="1"/>
    </xf>
    <xf numFmtId="0" fontId="3" fillId="0" borderId="41" xfId="3" applyFont="1" applyBorder="1" applyAlignment="1">
      <alignment horizontal="left" vertical="center" wrapText="1"/>
    </xf>
    <xf numFmtId="0" fontId="3" fillId="0" borderId="42" xfId="3" applyFont="1" applyBorder="1" applyAlignment="1">
      <alignment horizontal="left" vertical="center" wrapText="1"/>
    </xf>
    <xf numFmtId="0" fontId="3" fillId="0" borderId="43" xfId="3" applyFont="1" applyBorder="1" applyAlignment="1">
      <alignment horizontal="left" vertical="center" wrapText="1"/>
    </xf>
    <xf numFmtId="0" fontId="19" fillId="0" borderId="18" xfId="3" applyFont="1" applyBorder="1" applyAlignment="1">
      <alignment horizontal="center" vertical="center" wrapText="1"/>
    </xf>
    <xf numFmtId="0" fontId="3" fillId="0" borderId="44" xfId="3" applyFont="1" applyBorder="1" applyAlignment="1">
      <alignment horizontal="left" vertical="center" wrapText="1"/>
    </xf>
    <xf numFmtId="0" fontId="3" fillId="0" borderId="45" xfId="3" applyFont="1" applyBorder="1" applyAlignment="1">
      <alignment horizontal="left" vertical="center" wrapText="1"/>
    </xf>
    <xf numFmtId="0" fontId="3" fillId="0" borderId="46" xfId="3" applyFont="1" applyBorder="1" applyAlignment="1">
      <alignment horizontal="left" vertical="center" wrapText="1"/>
    </xf>
    <xf numFmtId="0" fontId="3" fillId="0" borderId="27" xfId="3" applyFont="1" applyBorder="1" applyAlignment="1">
      <alignment horizontal="left" vertical="center" wrapText="1"/>
    </xf>
    <xf numFmtId="0" fontId="3" fillId="0" borderId="28" xfId="3" applyFont="1" applyBorder="1" applyAlignment="1">
      <alignment horizontal="left" vertical="center" wrapText="1"/>
    </xf>
    <xf numFmtId="0" fontId="15" fillId="0" borderId="27" xfId="3" applyFont="1" applyBorder="1" applyAlignment="1">
      <alignment horizontal="center" vertical="center" wrapText="1"/>
    </xf>
    <xf numFmtId="0" fontId="15" fillId="0" borderId="26" xfId="3" applyFont="1" applyBorder="1" applyAlignment="1">
      <alignment horizontal="center" vertical="center" wrapText="1"/>
    </xf>
    <xf numFmtId="0" fontId="15" fillId="0" borderId="28" xfId="3" applyFont="1" applyBorder="1" applyAlignment="1">
      <alignment horizontal="center"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19" fillId="0" borderId="27"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28" xfId="3" applyFont="1" applyBorder="1" applyAlignment="1">
      <alignment horizontal="center" vertical="center" wrapText="1"/>
    </xf>
    <xf numFmtId="0" fontId="3" fillId="0" borderId="50" xfId="3" applyFont="1" applyBorder="1" applyAlignment="1">
      <alignment horizontal="left" vertical="center" wrapText="1"/>
    </xf>
    <xf numFmtId="0" fontId="3" fillId="0" borderId="51" xfId="3" applyFont="1" applyBorder="1" applyAlignment="1">
      <alignment horizontal="left" vertical="center" wrapText="1"/>
    </xf>
    <xf numFmtId="0" fontId="3" fillId="0" borderId="52" xfId="3" applyFont="1" applyBorder="1" applyAlignment="1">
      <alignment horizontal="left" vertical="center" wrapText="1"/>
    </xf>
    <xf numFmtId="0" fontId="3" fillId="0" borderId="36" xfId="3" applyFont="1" applyBorder="1" applyAlignment="1">
      <alignment horizontal="left" vertical="center" wrapText="1"/>
    </xf>
    <xf numFmtId="0" fontId="15" fillId="0" borderId="36" xfId="3" applyFont="1" applyBorder="1" applyAlignment="1">
      <alignment horizontal="center" vertical="center" wrapText="1"/>
    </xf>
    <xf numFmtId="0" fontId="4" fillId="0" borderId="5" xfId="3" applyFont="1" applyBorder="1" applyAlignment="1">
      <alignment horizontal="center" vertical="center" wrapText="1"/>
    </xf>
    <xf numFmtId="0" fontId="19" fillId="0" borderId="5" xfId="3" applyFont="1" applyBorder="1" applyAlignment="1">
      <alignment horizontal="center" vertical="center" wrapText="1"/>
    </xf>
    <xf numFmtId="0" fontId="20" fillId="0" borderId="10" xfId="3" applyFont="1" applyBorder="1" applyAlignment="1">
      <alignment horizontal="left" vertical="center" wrapText="1"/>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20" fillId="0" borderId="0" xfId="3" applyFont="1" applyAlignment="1">
      <alignment horizontal="left" vertical="center" wrapText="1"/>
    </xf>
    <xf numFmtId="0" fontId="17" fillId="0" borderId="15" xfId="3" applyFont="1" applyBorder="1" applyAlignment="1">
      <alignment horizontal="center" vertical="center" wrapText="1"/>
    </xf>
    <xf numFmtId="0" fontId="17" fillId="0" borderId="17"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19"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21" xfId="3" applyFont="1" applyBorder="1" applyAlignment="1">
      <alignment horizontal="center" vertical="center" wrapText="1"/>
    </xf>
    <xf numFmtId="0" fontId="21" fillId="0" borderId="22" xfId="3" applyFont="1" applyBorder="1" applyAlignment="1">
      <alignment horizontal="center" vertical="center" wrapText="1"/>
    </xf>
    <xf numFmtId="0" fontId="3" fillId="0" borderId="10" xfId="3" applyFont="1" applyBorder="1" applyAlignment="1">
      <alignment horizontal="left" vertical="top" wrapText="1"/>
    </xf>
    <xf numFmtId="0" fontId="3" fillId="0" borderId="11" xfId="3" applyFont="1" applyBorder="1" applyAlignment="1">
      <alignment horizontal="left" vertical="top" wrapText="1"/>
    </xf>
    <xf numFmtId="0" fontId="3" fillId="0" borderId="12" xfId="3" applyFont="1" applyBorder="1" applyAlignment="1">
      <alignment horizontal="left" vertical="top" wrapText="1"/>
    </xf>
    <xf numFmtId="0" fontId="3" fillId="0" borderId="0" xfId="3" applyFont="1" applyAlignment="1">
      <alignment horizontal="left" vertical="top" wrapText="1"/>
    </xf>
    <xf numFmtId="38" fontId="3" fillId="0" borderId="33" xfId="3" applyNumberFormat="1" applyFont="1" applyBorder="1" applyAlignment="1">
      <alignment horizontal="left" vertical="center" wrapText="1"/>
    </xf>
    <xf numFmtId="38" fontId="3" fillId="0" borderId="35" xfId="3" applyNumberFormat="1" applyFont="1" applyBorder="1" applyAlignment="1">
      <alignment horizontal="left" vertical="center" wrapText="1"/>
    </xf>
    <xf numFmtId="38" fontId="3" fillId="0" borderId="36" xfId="3" applyNumberFormat="1" applyFont="1" applyBorder="1" applyAlignment="1">
      <alignment horizontal="left" vertical="center" wrapText="1"/>
    </xf>
    <xf numFmtId="38" fontId="3" fillId="0" borderId="34" xfId="3" applyNumberFormat="1" applyFont="1" applyBorder="1" applyAlignment="1">
      <alignment horizontal="left" vertical="center" wrapText="1"/>
    </xf>
    <xf numFmtId="38" fontId="3" fillId="0" borderId="37" xfId="3" applyNumberFormat="1" applyFont="1" applyBorder="1" applyAlignment="1">
      <alignment horizontal="left" vertical="center" wrapText="1"/>
    </xf>
    <xf numFmtId="38" fontId="23" fillId="0" borderId="38" xfId="3" applyNumberFormat="1" applyFont="1" applyBorder="1" applyAlignment="1">
      <alignment horizontal="center" vertical="center" wrapText="1"/>
    </xf>
    <xf numFmtId="0" fontId="23" fillId="0" borderId="39" xfId="3" applyFont="1" applyBorder="1" applyAlignment="1">
      <alignment horizontal="center" vertical="center" wrapText="1"/>
    </xf>
    <xf numFmtId="38" fontId="23" fillId="0" borderId="39" xfId="3" applyNumberFormat="1" applyFont="1" applyBorder="1" applyAlignment="1">
      <alignment horizontal="center" vertical="center" wrapText="1"/>
    </xf>
    <xf numFmtId="0" fontId="23" fillId="0" borderId="40" xfId="3" applyFont="1" applyBorder="1" applyAlignment="1">
      <alignment horizontal="center" vertical="center" wrapText="1"/>
    </xf>
    <xf numFmtId="0" fontId="13" fillId="0" borderId="5" xfId="3" applyFont="1" applyBorder="1" applyAlignment="1">
      <alignment vertical="center" wrapText="1"/>
    </xf>
    <xf numFmtId="164" fontId="3" fillId="0" borderId="6"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8" xfId="2" applyNumberFormat="1" applyFont="1" applyBorder="1" applyAlignment="1">
      <alignment horizontal="center" vertical="center" wrapText="1"/>
    </xf>
    <xf numFmtId="0" fontId="14" fillId="0" borderId="5" xfId="3" applyFont="1" applyBorder="1" applyAlignment="1">
      <alignment vertical="center" wrapText="1"/>
    </xf>
    <xf numFmtId="164" fontId="15" fillId="0" borderId="5" xfId="2" applyNumberFormat="1" applyFont="1" applyBorder="1" applyAlignment="1">
      <alignment horizontal="center" vertical="center" wrapText="1"/>
    </xf>
    <xf numFmtId="38" fontId="15" fillId="0" borderId="5" xfId="3" applyNumberFormat="1" applyFont="1" applyBorder="1" applyAlignment="1">
      <alignment horizontal="center" vertical="center" wrapText="1"/>
    </xf>
    <xf numFmtId="40" fontId="3" fillId="0" borderId="6" xfId="3" applyNumberFormat="1" applyFont="1" applyBorder="1" applyAlignment="1">
      <alignment horizontal="center" vertical="center" wrapText="1"/>
    </xf>
    <xf numFmtId="40" fontId="3" fillId="0" borderId="7" xfId="3" applyNumberFormat="1" applyFont="1" applyBorder="1" applyAlignment="1">
      <alignment horizontal="center" vertical="center" wrapText="1"/>
    </xf>
    <xf numFmtId="40" fontId="3" fillId="0" borderId="8" xfId="3" applyNumberFormat="1" applyFont="1" applyBorder="1" applyAlignment="1">
      <alignment horizontal="center" vertical="center" wrapText="1"/>
    </xf>
    <xf numFmtId="40" fontId="15" fillId="0" borderId="5" xfId="3" applyNumberFormat="1" applyFont="1" applyBorder="1" applyAlignment="1">
      <alignment horizontal="center" vertical="center" wrapText="1"/>
    </xf>
    <xf numFmtId="0" fontId="13" fillId="0" borderId="14" xfId="3" applyFont="1" applyBorder="1" applyAlignment="1">
      <alignment horizontal="center" vertical="center" wrapText="1"/>
    </xf>
    <xf numFmtId="38" fontId="3" fillId="0" borderId="18" xfId="3" applyNumberFormat="1" applyFont="1" applyBorder="1" applyAlignment="1">
      <alignment horizontal="center" vertical="center" wrapText="1"/>
    </xf>
    <xf numFmtId="38" fontId="3" fillId="0" borderId="16" xfId="3" applyNumberFormat="1" applyFont="1" applyBorder="1" applyAlignment="1">
      <alignment horizontal="center" vertical="center" wrapText="1"/>
    </xf>
    <xf numFmtId="38" fontId="3" fillId="0" borderId="19" xfId="3" applyNumberFormat="1" applyFont="1" applyBorder="1" applyAlignment="1">
      <alignment horizontal="center" vertical="center" wrapText="1"/>
    </xf>
    <xf numFmtId="38" fontId="15" fillId="0" borderId="21" xfId="3" applyNumberFormat="1" applyFont="1" applyBorder="1" applyAlignment="1">
      <alignment horizontal="center" vertical="center" wrapText="1"/>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0" fontId="13" fillId="0" borderId="24" xfId="3" applyFont="1" applyBorder="1" applyAlignment="1">
      <alignment horizontal="center" vertical="center" wrapText="1"/>
    </xf>
    <xf numFmtId="38" fontId="3" fillId="0" borderId="25" xfId="3" applyNumberFormat="1" applyFont="1" applyBorder="1" applyAlignment="1">
      <alignment horizontal="left" vertical="center" wrapText="1"/>
    </xf>
    <xf numFmtId="38" fontId="3" fillId="0" borderId="26" xfId="3" applyNumberFormat="1" applyFont="1" applyBorder="1" applyAlignment="1">
      <alignment horizontal="left" vertical="center" wrapText="1"/>
    </xf>
    <xf numFmtId="38" fontId="3" fillId="0" borderId="10" xfId="3" applyNumberFormat="1" applyFont="1" applyBorder="1" applyAlignment="1">
      <alignment horizontal="left" vertical="center" wrapText="1"/>
    </xf>
    <xf numFmtId="38" fontId="3" fillId="0" borderId="27" xfId="3" applyNumberFormat="1" applyFont="1" applyBorder="1" applyAlignment="1">
      <alignment horizontal="center" vertical="center" wrapText="1"/>
    </xf>
    <xf numFmtId="38" fontId="3" fillId="0" borderId="26" xfId="3" applyNumberFormat="1" applyFont="1" applyBorder="1" applyAlignment="1">
      <alignment horizontal="center" vertical="center" wrapText="1"/>
    </xf>
    <xf numFmtId="38" fontId="3" fillId="0" borderId="28" xfId="3" applyNumberFormat="1" applyFont="1" applyBorder="1" applyAlignment="1">
      <alignment horizontal="center" vertical="center" wrapText="1"/>
    </xf>
    <xf numFmtId="38" fontId="4" fillId="0" borderId="29" xfId="3" applyNumberFormat="1" applyFont="1" applyBorder="1" applyAlignment="1">
      <alignment horizontal="left" vertical="center" wrapText="1"/>
    </xf>
    <xf numFmtId="38" fontId="15" fillId="0" borderId="11" xfId="3" applyNumberFormat="1" applyFont="1" applyBorder="1" applyAlignment="1">
      <alignment horizontal="center" vertical="center" wrapText="1"/>
    </xf>
    <xf numFmtId="0" fontId="15" fillId="0" borderId="11" xfId="3" applyFont="1" applyBorder="1" applyAlignment="1">
      <alignment horizontal="center" vertical="center" wrapText="1"/>
    </xf>
    <xf numFmtId="0" fontId="15" fillId="0" borderId="30" xfId="3" applyFont="1" applyBorder="1" applyAlignment="1">
      <alignment horizontal="center" vertical="center" wrapText="1"/>
    </xf>
    <xf numFmtId="0" fontId="13" fillId="0" borderId="32" xfId="3" applyFont="1" applyBorder="1" applyAlignment="1">
      <alignment horizontal="center" vertical="center" wrapText="1"/>
    </xf>
    <xf numFmtId="38" fontId="3" fillId="0" borderId="36" xfId="3" applyNumberFormat="1" applyFont="1" applyBorder="1" applyAlignment="1">
      <alignment horizontal="center" vertical="center" wrapText="1"/>
    </xf>
    <xf numFmtId="38" fontId="3" fillId="0" borderId="34" xfId="3" applyNumberFormat="1" applyFont="1" applyBorder="1" applyAlignment="1">
      <alignment horizontal="center" vertical="center" wrapText="1"/>
    </xf>
    <xf numFmtId="38" fontId="3" fillId="0" borderId="37" xfId="3" applyNumberFormat="1" applyFont="1" applyBorder="1" applyAlignment="1">
      <alignment horizontal="center" vertical="center" wrapText="1"/>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9" xfId="3" applyFont="1" applyBorder="1" applyAlignment="1">
      <alignment horizontal="center" vertical="center" wrapText="1"/>
    </xf>
    <xf numFmtId="0" fontId="4" fillId="0" borderId="20"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7" xfId="3" applyFont="1" applyBorder="1" applyAlignment="1">
      <alignment horizontal="center" vertical="center" wrapText="1"/>
    </xf>
    <xf numFmtId="0" fontId="17" fillId="0" borderId="38" xfId="3" applyFont="1" applyBorder="1" applyAlignment="1">
      <alignment horizontal="center" vertical="center" wrapText="1"/>
    </xf>
    <xf numFmtId="0" fontId="17" fillId="0" borderId="36" xfId="3" applyFont="1" applyBorder="1" applyAlignment="1">
      <alignment horizontal="left" vertical="center" wrapText="1"/>
    </xf>
    <xf numFmtId="0" fontId="17" fillId="0" borderId="37" xfId="3" applyFont="1" applyBorder="1" applyAlignment="1">
      <alignment horizontal="left" vertical="center" wrapText="1"/>
    </xf>
    <xf numFmtId="38" fontId="25" fillId="0" borderId="36" xfId="1" applyNumberFormat="1" applyFont="1" applyBorder="1" applyAlignment="1">
      <alignment horizontal="left" vertical="center" wrapText="1"/>
    </xf>
    <xf numFmtId="38" fontId="25" fillId="0" borderId="34" xfId="1" applyNumberFormat="1" applyFont="1" applyBorder="1" applyAlignment="1">
      <alignment horizontal="left" vertical="center" wrapText="1"/>
    </xf>
    <xf numFmtId="38" fontId="25" fillId="0" borderId="37" xfId="1" applyNumberFormat="1" applyFont="1" applyBorder="1" applyAlignment="1">
      <alignment horizontal="left" vertical="center" wrapText="1"/>
    </xf>
    <xf numFmtId="0" fontId="26" fillId="0" borderId="38" xfId="3" applyFont="1" applyBorder="1" applyAlignment="1">
      <alignment horizontal="center" vertical="center" wrapText="1"/>
    </xf>
    <xf numFmtId="0" fontId="27" fillId="0" borderId="39" xfId="3" applyFont="1" applyBorder="1" applyAlignment="1">
      <alignment horizontal="left" vertical="center" wrapText="1"/>
    </xf>
    <xf numFmtId="0" fontId="27" fillId="0" borderId="40" xfId="3" applyFont="1" applyBorder="1" applyAlignment="1">
      <alignment horizontal="left" vertical="center" wrapText="1"/>
    </xf>
    <xf numFmtId="0" fontId="21" fillId="0" borderId="39" xfId="3" applyFont="1" applyBorder="1" applyAlignment="1">
      <alignment horizontal="left" vertical="center" wrapText="1"/>
    </xf>
    <xf numFmtId="0" fontId="21" fillId="0" borderId="40" xfId="3" applyFont="1" applyBorder="1" applyAlignment="1">
      <alignment horizontal="left" vertical="center" wrapText="1"/>
    </xf>
    <xf numFmtId="38" fontId="21" fillId="0" borderId="33" xfId="1" applyNumberFormat="1" applyFont="1" applyBorder="1" applyAlignment="1">
      <alignment horizontal="center" vertical="center" wrapText="1"/>
    </xf>
    <xf numFmtId="38" fontId="21" fillId="0" borderId="34" xfId="1" applyNumberFormat="1" applyFont="1" applyBorder="1" applyAlignment="1">
      <alignment horizontal="center" vertical="center" wrapText="1"/>
    </xf>
    <xf numFmtId="38" fontId="21" fillId="0" borderId="37" xfId="1" applyNumberFormat="1" applyFont="1" applyBorder="1" applyAlignment="1">
      <alignment horizontal="center" vertical="center" wrapText="1"/>
    </xf>
    <xf numFmtId="0" fontId="3" fillId="0" borderId="0" xfId="3" applyFont="1" applyAlignment="1">
      <alignment horizontal="center" vertical="center"/>
    </xf>
    <xf numFmtId="0" fontId="28" fillId="0" borderId="0" xfId="3" applyFont="1" applyAlignment="1">
      <alignment horizontal="left" vertical="center"/>
    </xf>
    <xf numFmtId="14" fontId="28" fillId="0" borderId="0" xfId="3" applyNumberFormat="1" applyFont="1" applyAlignment="1">
      <alignment horizontal="left" vertical="center"/>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0" fontId="32" fillId="0" borderId="5" xfId="3" applyFont="1" applyBorder="1" applyAlignment="1">
      <alignment horizontal="left" vertical="center" wrapText="1"/>
    </xf>
    <xf numFmtId="0" fontId="33" fillId="0" borderId="5" xfId="3" applyFont="1" applyBorder="1" applyAlignment="1">
      <alignment horizontal="center" vertical="center" wrapText="1"/>
    </xf>
    <xf numFmtId="0" fontId="3" fillId="0" borderId="5" xfId="3" applyFont="1" applyBorder="1" applyAlignment="1">
      <alignment horizontal="center" vertical="center" wrapText="1"/>
    </xf>
    <xf numFmtId="0" fontId="34" fillId="0" borderId="11" xfId="4" applyFont="1" applyBorder="1" applyAlignment="1">
      <alignment horizontal="center" vertical="center" wrapText="1"/>
    </xf>
    <xf numFmtId="0" fontId="35" fillId="0" borderId="5" xfId="3" applyFont="1" applyBorder="1" applyAlignment="1">
      <alignment horizontal="center" vertical="center" wrapText="1"/>
    </xf>
    <xf numFmtId="38" fontId="33" fillId="0" borderId="6" xfId="3" applyNumberFormat="1" applyFont="1" applyBorder="1" applyAlignment="1">
      <alignment horizontal="center" vertical="center" wrapText="1"/>
    </xf>
    <xf numFmtId="38" fontId="33" fillId="0" borderId="7" xfId="3" applyNumberFormat="1" applyFont="1" applyBorder="1" applyAlignment="1">
      <alignment horizontal="center" vertical="center" wrapText="1"/>
    </xf>
    <xf numFmtId="38" fontId="33" fillId="0" borderId="8" xfId="3" applyNumberFormat="1" applyFont="1" applyBorder="1" applyAlignment="1">
      <alignment horizontal="center" vertical="center" wrapText="1"/>
    </xf>
    <xf numFmtId="0" fontId="32" fillId="0" borderId="5" xfId="3" applyFont="1" applyBorder="1" applyAlignment="1">
      <alignment horizontal="left"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0" fontId="36" fillId="0" borderId="21" xfId="3" applyFont="1" applyBorder="1" applyAlignment="1">
      <alignment horizontal="center" vertical="center" wrapText="1"/>
    </xf>
    <xf numFmtId="0" fontId="36" fillId="0" borderId="22" xfId="3" applyFont="1" applyBorder="1" applyAlignment="1">
      <alignment horizontal="center" vertical="center" wrapText="1"/>
    </xf>
    <xf numFmtId="0" fontId="13" fillId="0" borderId="5" xfId="3" applyFont="1" applyBorder="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0" fontId="16" fillId="0" borderId="21" xfId="3" applyFont="1" applyBorder="1" applyAlignment="1">
      <alignment horizontal="center" vertical="center" wrapText="1"/>
    </xf>
    <xf numFmtId="0" fontId="16" fillId="0" borderId="22" xfId="3" applyFont="1" applyBorder="1" applyAlignment="1">
      <alignment horizontal="center" vertical="center" wrapText="1"/>
    </xf>
    <xf numFmtId="0" fontId="6" fillId="0" borderId="29" xfId="3" applyFont="1" applyBorder="1" applyAlignment="1">
      <alignment horizontal="left" vertical="center" wrapText="1"/>
    </xf>
    <xf numFmtId="0" fontId="6" fillId="0" borderId="11" xfId="3" applyFont="1" applyBorder="1" applyAlignment="1">
      <alignment horizontal="left" vertical="center" wrapText="1"/>
    </xf>
    <xf numFmtId="0" fontId="36" fillId="0" borderId="11" xfId="3" applyFont="1" applyBorder="1" applyAlignment="1">
      <alignment horizontal="center" vertical="center" wrapText="1"/>
    </xf>
    <xf numFmtId="0" fontId="36" fillId="0" borderId="30" xfId="3" applyFont="1" applyBorder="1" applyAlignment="1">
      <alignment horizontal="center" vertical="center" wrapText="1"/>
    </xf>
    <xf numFmtId="0" fontId="3" fillId="0" borderId="29" xfId="3" applyFont="1" applyBorder="1" applyAlignment="1">
      <alignment horizontal="left" vertical="center" wrapText="1"/>
    </xf>
    <xf numFmtId="0" fontId="16" fillId="0" borderId="11" xfId="3" applyFont="1" applyBorder="1" applyAlignment="1">
      <alignment horizontal="center" vertical="center" wrapText="1"/>
    </xf>
    <xf numFmtId="0" fontId="16" fillId="0" borderId="30" xfId="3" applyFont="1" applyBorder="1" applyAlignment="1">
      <alignment horizontal="center"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3" fillId="0" borderId="38" xfId="3" applyFont="1" applyBorder="1" applyAlignment="1">
      <alignment horizontal="left" vertical="center" wrapText="1"/>
    </xf>
    <xf numFmtId="0" fontId="3" fillId="0" borderId="39"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36" fillId="0" borderId="15" xfId="3" applyFont="1" applyBorder="1" applyAlignment="1">
      <alignment horizontal="center" vertical="center" wrapText="1"/>
    </xf>
    <xf numFmtId="0" fontId="36" fillId="0" borderId="16" xfId="3" applyFont="1" applyBorder="1" applyAlignment="1">
      <alignment horizontal="center" vertical="center" wrapText="1"/>
    </xf>
    <xf numFmtId="0" fontId="36" fillId="0" borderId="19" xfId="3" applyFont="1" applyBorder="1" applyAlignment="1">
      <alignment horizontal="center" vertical="center" wrapText="1"/>
    </xf>
    <xf numFmtId="0" fontId="33" fillId="0" borderId="33" xfId="3" applyFont="1" applyBorder="1" applyAlignment="1">
      <alignment horizontal="center" vertical="center" wrapText="1"/>
    </xf>
    <xf numFmtId="0" fontId="33" fillId="0" borderId="34" xfId="3" applyFont="1" applyBorder="1" applyAlignment="1">
      <alignment horizontal="center" vertical="center" wrapText="1"/>
    </xf>
    <xf numFmtId="0" fontId="33" fillId="0" borderId="37"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16" fillId="0" borderId="20" xfId="3" applyFont="1" applyBorder="1" applyAlignment="1">
      <alignment horizontal="center" vertical="center" wrapText="1"/>
    </xf>
    <xf numFmtId="0" fontId="17" fillId="0" borderId="38" xfId="3" applyFont="1" applyBorder="1" applyAlignment="1">
      <alignment horizontal="center" vertical="center" wrapText="1"/>
    </xf>
    <xf numFmtId="0" fontId="17" fillId="0" borderId="39" xfId="3" applyFont="1" applyBorder="1" applyAlignment="1">
      <alignment horizontal="center" vertical="center" wrapText="1"/>
    </xf>
    <xf numFmtId="0" fontId="36" fillId="0" borderId="18" xfId="3" applyFont="1" applyBorder="1" applyAlignment="1">
      <alignment horizontal="center" vertical="center" wrapText="1"/>
    </xf>
    <xf numFmtId="0" fontId="33" fillId="0" borderId="27" xfId="3" applyFont="1" applyBorder="1" applyAlignment="1">
      <alignment horizontal="center" vertical="center" wrapText="1"/>
    </xf>
    <xf numFmtId="0" fontId="33" fillId="0" borderId="26" xfId="3" applyFont="1" applyBorder="1" applyAlignment="1">
      <alignment horizontal="center" vertical="center" wrapText="1"/>
    </xf>
    <xf numFmtId="0" fontId="33" fillId="0" borderId="28" xfId="3" applyFont="1" applyBorder="1" applyAlignment="1">
      <alignment horizontal="center" vertical="center" wrapText="1"/>
    </xf>
    <xf numFmtId="0" fontId="3" fillId="0" borderId="30" xfId="3" applyFont="1" applyBorder="1" applyAlignment="1">
      <alignment horizontal="left" vertical="center" wrapText="1"/>
    </xf>
    <xf numFmtId="0" fontId="36" fillId="0" borderId="27" xfId="3" applyFont="1" applyBorder="1" applyAlignment="1">
      <alignment horizontal="center" vertical="center" wrapText="1"/>
    </xf>
    <xf numFmtId="0" fontId="36" fillId="0" borderId="26" xfId="3" applyFont="1" applyBorder="1" applyAlignment="1">
      <alignment horizontal="center" vertical="center" wrapText="1"/>
    </xf>
    <xf numFmtId="0" fontId="36" fillId="0" borderId="28" xfId="3" applyFont="1" applyBorder="1" applyAlignment="1">
      <alignment horizontal="center" vertical="center" wrapText="1"/>
    </xf>
    <xf numFmtId="0" fontId="33" fillId="0" borderId="36" xfId="3" applyFont="1" applyBorder="1" applyAlignment="1">
      <alignment horizontal="center" vertical="center" wrapText="1"/>
    </xf>
    <xf numFmtId="0" fontId="6" fillId="0" borderId="5" xfId="3" applyFont="1" applyBorder="1" applyAlignment="1">
      <alignment horizontal="center" vertical="center" wrapText="1"/>
    </xf>
    <xf numFmtId="0" fontId="36" fillId="0" borderId="5"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21" xfId="3" applyFont="1" applyBorder="1" applyAlignment="1">
      <alignment horizontal="center" vertical="center" wrapText="1"/>
    </xf>
    <xf numFmtId="0" fontId="37" fillId="0" borderId="22"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38" fontId="38" fillId="0" borderId="38" xfId="3" applyNumberFormat="1" applyFont="1" applyBorder="1" applyAlignment="1">
      <alignment horizontal="center" vertical="center" wrapText="1"/>
    </xf>
    <xf numFmtId="0" fontId="38" fillId="0" borderId="39" xfId="3" applyFont="1" applyBorder="1" applyAlignment="1">
      <alignment horizontal="center" vertical="center" wrapText="1"/>
    </xf>
    <xf numFmtId="38" fontId="33" fillId="0" borderId="39" xfId="3" applyNumberFormat="1" applyFont="1" applyBorder="1" applyAlignment="1">
      <alignment horizontal="center" vertical="center" wrapText="1"/>
    </xf>
    <xf numFmtId="0" fontId="33" fillId="0" borderId="39" xfId="3" applyFont="1" applyBorder="1" applyAlignment="1">
      <alignment horizontal="center" vertical="center" wrapText="1"/>
    </xf>
    <xf numFmtId="0" fontId="33" fillId="0" borderId="40" xfId="3" applyFont="1" applyBorder="1" applyAlignment="1">
      <alignment horizontal="center" vertical="center" wrapText="1"/>
    </xf>
    <xf numFmtId="38" fontId="3" fillId="0" borderId="38" xfId="3" applyNumberFormat="1" applyFont="1" applyBorder="1" applyAlignment="1">
      <alignment horizontal="left" vertical="center" wrapText="1"/>
    </xf>
    <xf numFmtId="38" fontId="3" fillId="0" borderId="39" xfId="3" applyNumberFormat="1" applyFont="1" applyBorder="1" applyAlignment="1">
      <alignment horizontal="left" vertical="center" wrapText="1"/>
    </xf>
    <xf numFmtId="0" fontId="3" fillId="0" borderId="40" xfId="3" applyFont="1" applyBorder="1" applyAlignment="1">
      <alignment horizontal="left" vertical="center" wrapText="1"/>
    </xf>
    <xf numFmtId="0" fontId="32" fillId="0" borderId="5" xfId="3" applyFont="1" applyBorder="1" applyAlignment="1">
      <alignment vertical="center" wrapText="1"/>
    </xf>
    <xf numFmtId="164" fontId="33" fillId="0" borderId="5"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38" fontId="33" fillId="0" borderId="5" xfId="3" applyNumberFormat="1" applyFont="1" applyBorder="1" applyAlignment="1">
      <alignment horizontal="center" vertical="center" wrapText="1"/>
    </xf>
    <xf numFmtId="38" fontId="3" fillId="0" borderId="5" xfId="3" applyNumberFormat="1" applyFont="1" applyBorder="1" applyAlignment="1">
      <alignment horizontal="center" vertical="center" wrapText="1"/>
    </xf>
    <xf numFmtId="40" fontId="33" fillId="0" borderId="5" xfId="3" applyNumberFormat="1" applyFont="1" applyBorder="1" applyAlignment="1">
      <alignment horizontal="center" vertical="center" wrapText="1"/>
    </xf>
    <xf numFmtId="40" fontId="3" fillId="0" borderId="5" xfId="3" applyNumberFormat="1" applyFont="1" applyBorder="1" applyAlignment="1">
      <alignment horizontal="center" vertical="center" wrapText="1"/>
    </xf>
    <xf numFmtId="0" fontId="32" fillId="0" borderId="5" xfId="3" applyFont="1" applyBorder="1" applyAlignment="1">
      <alignment horizontal="center" vertical="center" wrapText="1"/>
    </xf>
    <xf numFmtId="38" fontId="33" fillId="0" borderId="21" xfId="3" applyNumberFormat="1" applyFont="1" applyBorder="1" applyAlignment="1">
      <alignment horizontal="center" vertical="center" wrapText="1"/>
    </xf>
    <xf numFmtId="0" fontId="33" fillId="0" borderId="21" xfId="3" applyFont="1" applyBorder="1" applyAlignment="1">
      <alignment horizontal="center" vertical="center" wrapText="1"/>
    </xf>
    <xf numFmtId="0" fontId="33" fillId="0" borderId="22" xfId="3" applyFont="1" applyBorder="1" applyAlignment="1">
      <alignment horizontal="center" vertical="center" wrapText="1"/>
    </xf>
    <xf numFmtId="0" fontId="13" fillId="0" borderId="5" xfId="3" applyFont="1" applyBorder="1" applyAlignment="1">
      <alignment horizontal="center" vertical="center" wrapText="1"/>
    </xf>
    <xf numFmtId="38" fontId="3" fillId="0" borderId="21" xfId="3" applyNumberFormat="1"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38" fontId="6" fillId="0" borderId="29" xfId="3" applyNumberFormat="1" applyFont="1" applyBorder="1" applyAlignment="1">
      <alignment horizontal="left" vertical="center" wrapText="1"/>
    </xf>
    <xf numFmtId="38" fontId="33" fillId="0" borderId="11" xfId="3" applyNumberFormat="1" applyFont="1" applyBorder="1" applyAlignment="1">
      <alignment horizontal="center" vertical="center" wrapText="1"/>
    </xf>
    <xf numFmtId="0" fontId="33" fillId="0" borderId="11" xfId="3" applyFont="1" applyBorder="1" applyAlignment="1">
      <alignment horizontal="center" vertical="center" wrapText="1"/>
    </xf>
    <xf numFmtId="0" fontId="33" fillId="0" borderId="30" xfId="3" applyFont="1" applyBorder="1" applyAlignment="1">
      <alignment horizontal="center" vertical="center" wrapText="1"/>
    </xf>
    <xf numFmtId="38" fontId="3" fillId="0" borderId="29" xfId="3" applyNumberFormat="1" applyFont="1" applyBorder="1" applyAlignment="1">
      <alignment horizontal="left" vertical="center" wrapText="1"/>
    </xf>
    <xf numFmtId="38" fontId="3" fillId="0" borderId="11" xfId="3" applyNumberFormat="1" applyFont="1" applyBorder="1" applyAlignment="1">
      <alignment horizontal="center" vertical="center" wrapText="1"/>
    </xf>
    <xf numFmtId="0" fontId="3" fillId="0" borderId="11" xfId="3" applyFont="1" applyBorder="1" applyAlignment="1">
      <alignment horizontal="center" vertical="center" wrapText="1"/>
    </xf>
    <xf numFmtId="0" fontId="3" fillId="0" borderId="30"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3" fillId="0" borderId="20" xfId="3" applyFont="1" applyBorder="1" applyAlignment="1">
      <alignment horizontal="center" vertical="center" wrapText="1"/>
    </xf>
    <xf numFmtId="0" fontId="3" fillId="0" borderId="17" xfId="3" applyFont="1" applyBorder="1" applyAlignment="1">
      <alignment horizontal="center" vertical="center" wrapText="1"/>
    </xf>
    <xf numFmtId="0" fontId="39" fillId="0" borderId="38" xfId="3" applyFont="1" applyBorder="1" applyAlignment="1">
      <alignment horizontal="center" vertical="center" wrapText="1"/>
    </xf>
    <xf numFmtId="0" fontId="37" fillId="0" borderId="39" xfId="3" applyFont="1" applyBorder="1" applyAlignment="1">
      <alignment horizontal="left" vertical="center" wrapText="1"/>
    </xf>
    <xf numFmtId="0" fontId="37" fillId="0" borderId="40" xfId="3" applyFont="1" applyBorder="1" applyAlignment="1">
      <alignment horizontal="left" vertical="center" wrapText="1"/>
    </xf>
    <xf numFmtId="38" fontId="37" fillId="0" borderId="33" xfId="1" applyNumberFormat="1" applyFont="1" applyBorder="1" applyAlignment="1">
      <alignment horizontal="center" vertical="center" wrapText="1"/>
    </xf>
    <xf numFmtId="38" fontId="37" fillId="0" borderId="34" xfId="1" applyNumberFormat="1" applyFont="1" applyBorder="1" applyAlignment="1">
      <alignment horizontal="center" vertical="center" wrapText="1"/>
    </xf>
    <xf numFmtId="38" fontId="37" fillId="0" borderId="37" xfId="1" applyNumberFormat="1" applyFont="1" applyBorder="1" applyAlignment="1">
      <alignment horizontal="center" vertical="center" wrapText="1"/>
    </xf>
    <xf numFmtId="0" fontId="17" fillId="0" borderId="39" xfId="3" applyFont="1" applyBorder="1" applyAlignment="1">
      <alignment horizontal="left" vertical="center" wrapText="1"/>
    </xf>
    <xf numFmtId="0" fontId="17" fillId="0" borderId="40" xfId="3" applyFont="1" applyBorder="1" applyAlignment="1">
      <alignment horizontal="left" vertical="center" wrapText="1"/>
    </xf>
    <xf numFmtId="38" fontId="25" fillId="0" borderId="39" xfId="1" applyNumberFormat="1" applyFont="1" applyBorder="1" applyAlignment="1">
      <alignment horizontal="left" vertical="center" wrapText="1"/>
    </xf>
    <xf numFmtId="38" fontId="25" fillId="0" borderId="40" xfId="1" applyNumberFormat="1" applyFont="1" applyBorder="1" applyAlignment="1">
      <alignment horizontal="left" vertical="center" wrapText="1"/>
    </xf>
    <xf numFmtId="0" fontId="40" fillId="0" borderId="0" xfId="5" applyFont="1" applyAlignment="1">
      <alignment vertical="top"/>
    </xf>
    <xf numFmtId="0" fontId="41" fillId="0" borderId="0" xfId="5" applyFont="1" applyAlignment="1">
      <alignment vertical="center"/>
    </xf>
    <xf numFmtId="0" fontId="40" fillId="0" borderId="0" xfId="5" applyFont="1"/>
    <xf numFmtId="0" fontId="42" fillId="0" borderId="0" xfId="4" applyFont="1" applyAlignment="1">
      <alignment vertical="center" wrapText="1"/>
    </xf>
    <xf numFmtId="0" fontId="42" fillId="0" borderId="0" xfId="4" applyFont="1" applyAlignment="1">
      <alignment horizontal="center" vertical="center" wrapText="1"/>
    </xf>
    <xf numFmtId="0" fontId="43" fillId="0" borderId="0" xfId="4" applyFont="1" applyAlignment="1">
      <alignment vertical="center" wrapText="1"/>
    </xf>
    <xf numFmtId="0" fontId="44" fillId="0" borderId="0" xfId="4" applyFont="1" applyAlignment="1">
      <alignment vertical="center" wrapText="1"/>
    </xf>
    <xf numFmtId="0" fontId="44" fillId="0" borderId="45" xfId="4" applyFont="1" applyBorder="1" applyAlignment="1">
      <alignment horizontal="center" vertical="center" wrapText="1"/>
    </xf>
    <xf numFmtId="165" fontId="34" fillId="0" borderId="0" xfId="4" applyNumberFormat="1" applyFont="1" applyAlignment="1">
      <alignment vertical="center" wrapText="1"/>
    </xf>
    <xf numFmtId="165" fontId="45" fillId="0" borderId="0" xfId="4" applyNumberFormat="1" applyFont="1" applyAlignment="1">
      <alignment horizontal="center" vertical="center" wrapText="1"/>
    </xf>
    <xf numFmtId="40" fontId="34" fillId="0" borderId="0" xfId="1" applyFont="1" applyAlignment="1">
      <alignment horizontal="center" vertical="center" wrapText="1"/>
    </xf>
    <xf numFmtId="0" fontId="46" fillId="0" borderId="0" xfId="5" applyFont="1" applyAlignment="1">
      <alignment horizontal="center" vertical="center" wrapText="1"/>
    </xf>
    <xf numFmtId="0" fontId="40" fillId="0" borderId="53" xfId="5" applyFont="1" applyBorder="1" applyAlignment="1">
      <alignment vertical="top"/>
    </xf>
    <xf numFmtId="0" fontId="41" fillId="0" borderId="54" xfId="5" applyFont="1" applyBorder="1" applyAlignment="1">
      <alignment horizontal="center" vertical="center"/>
    </xf>
    <xf numFmtId="0" fontId="41" fillId="0" borderId="55" xfId="5" applyFont="1" applyBorder="1" applyAlignment="1">
      <alignment horizontal="center" vertical="center"/>
    </xf>
    <xf numFmtId="0" fontId="47" fillId="0" borderId="56" xfId="5" applyFont="1" applyBorder="1" applyAlignment="1">
      <alignment horizontal="center" vertical="top"/>
    </xf>
    <xf numFmtId="0" fontId="42" fillId="0" borderId="17" xfId="4" applyFont="1" applyBorder="1" applyAlignment="1">
      <alignment horizontal="left" vertical="center" wrapText="1"/>
    </xf>
    <xf numFmtId="0" fontId="42" fillId="0" borderId="21" xfId="4" applyFont="1" applyBorder="1" applyAlignment="1">
      <alignment horizontal="left" vertical="center" wrapText="1"/>
    </xf>
    <xf numFmtId="0" fontId="42" fillId="0" borderId="57" xfId="4" applyFont="1" applyBorder="1" applyAlignment="1">
      <alignment horizontal="left" vertical="center" wrapText="1"/>
    </xf>
    <xf numFmtId="0" fontId="43" fillId="0" borderId="10" xfId="4" applyFont="1" applyBorder="1" applyAlignment="1">
      <alignment vertical="center" wrapText="1"/>
    </xf>
    <xf numFmtId="0" fontId="44" fillId="0" borderId="11" xfId="4" applyFont="1" applyBorder="1" applyAlignment="1">
      <alignment horizontal="center" vertical="center" wrapText="1"/>
    </xf>
    <xf numFmtId="0" fontId="44" fillId="0" borderId="12" xfId="4" applyFont="1" applyBorder="1" applyAlignment="1">
      <alignment horizontal="center" vertical="center" wrapText="1"/>
    </xf>
    <xf numFmtId="165" fontId="34" fillId="0" borderId="11" xfId="4" applyNumberFormat="1" applyFont="1" applyBorder="1" applyAlignment="1">
      <alignment horizontal="center" vertical="center" wrapText="1"/>
    </xf>
    <xf numFmtId="165" fontId="34" fillId="0" borderId="12" xfId="4" applyNumberFormat="1" applyFont="1" applyBorder="1" applyAlignment="1">
      <alignment horizontal="center" vertical="center" wrapText="1"/>
    </xf>
    <xf numFmtId="38" fontId="34" fillId="0" borderId="11" xfId="1" applyNumberFormat="1" applyFont="1" applyBorder="1" applyAlignment="1">
      <alignment horizontal="center" vertical="center" wrapText="1"/>
    </xf>
    <xf numFmtId="38" fontId="34" fillId="0" borderId="12" xfId="1" applyNumberFormat="1" applyFont="1" applyBorder="1" applyAlignment="1">
      <alignment horizontal="center" vertical="center" wrapText="1"/>
    </xf>
    <xf numFmtId="0" fontId="34" fillId="0" borderId="12" xfId="4" applyFont="1" applyBorder="1" applyAlignment="1">
      <alignment horizontal="center" vertical="center" wrapText="1"/>
    </xf>
    <xf numFmtId="0" fontId="43" fillId="0" borderId="26" xfId="4" applyFont="1" applyBorder="1" applyAlignment="1">
      <alignment vertical="center" wrapText="1"/>
    </xf>
    <xf numFmtId="0" fontId="43" fillId="0" borderId="11" xfId="4" applyFont="1" applyBorder="1" applyAlignment="1">
      <alignment horizontal="center" vertical="center" wrapText="1"/>
    </xf>
    <xf numFmtId="0" fontId="43" fillId="0" borderId="12" xfId="4" applyFont="1" applyBorder="1" applyAlignment="1">
      <alignment horizontal="center" vertical="center" wrapText="1"/>
    </xf>
    <xf numFmtId="4" fontId="43" fillId="0" borderId="11" xfId="4" applyNumberFormat="1" applyFont="1" applyBorder="1" applyAlignment="1">
      <alignment horizontal="center" vertical="center" wrapText="1"/>
    </xf>
    <xf numFmtId="0" fontId="48" fillId="0" borderId="10" xfId="4" applyFont="1" applyBorder="1" applyAlignment="1">
      <alignment horizontal="left" vertical="center" wrapText="1"/>
    </xf>
    <xf numFmtId="38" fontId="43" fillId="0" borderId="11" xfId="4" applyNumberFormat="1" applyFont="1" applyBorder="1" applyAlignment="1">
      <alignment horizontal="center" vertical="center" wrapText="1"/>
    </xf>
    <xf numFmtId="0" fontId="48" fillId="0" borderId="35" xfId="4" applyFont="1" applyBorder="1" applyAlignment="1">
      <alignment horizontal="left" vertical="center" wrapText="1"/>
    </xf>
    <xf numFmtId="0" fontId="49" fillId="0" borderId="16" xfId="4" applyFont="1" applyBorder="1" applyAlignment="1">
      <alignment vertical="center" wrapText="1"/>
    </xf>
    <xf numFmtId="0" fontId="43" fillId="0" borderId="27" xfId="4" applyFont="1" applyBorder="1" applyAlignment="1">
      <alignment horizontal="center" vertical="center" wrapText="1"/>
    </xf>
    <xf numFmtId="0" fontId="43" fillId="0" borderId="26" xfId="4" applyFont="1" applyBorder="1" applyAlignment="1">
      <alignment horizontal="center" vertical="center" wrapText="1"/>
    </xf>
    <xf numFmtId="0" fontId="43" fillId="0" borderId="58" xfId="4" applyFont="1" applyBorder="1" applyAlignment="1">
      <alignment horizontal="center" vertical="center" wrapText="1"/>
    </xf>
    <xf numFmtId="0" fontId="43" fillId="0" borderId="10" xfId="4" applyFont="1" applyBorder="1" applyAlignment="1">
      <alignment horizontal="center" vertical="center" wrapText="1"/>
    </xf>
    <xf numFmtId="38" fontId="34" fillId="0" borderId="11" xfId="4" applyNumberFormat="1" applyFont="1" applyBorder="1" applyAlignment="1">
      <alignment horizontal="center" vertical="center" wrapText="1"/>
    </xf>
    <xf numFmtId="0" fontId="43" fillId="0" borderId="35" xfId="4" applyFont="1" applyBorder="1" applyAlignment="1">
      <alignment vertical="center" wrapText="1"/>
    </xf>
    <xf numFmtId="0" fontId="49" fillId="0" borderId="36" xfId="4" applyFont="1" applyBorder="1" applyAlignment="1">
      <alignment horizontal="center" vertical="center" wrapText="1"/>
    </xf>
    <xf numFmtId="0" fontId="49" fillId="0" borderId="35" xfId="4" applyFont="1" applyBorder="1" applyAlignment="1">
      <alignment horizontal="center" vertical="center" wrapText="1"/>
    </xf>
    <xf numFmtId="0" fontId="49" fillId="0" borderId="59" xfId="4" applyFont="1" applyBorder="1" applyAlignment="1">
      <alignment horizontal="center" vertical="center" wrapText="1"/>
    </xf>
    <xf numFmtId="0" fontId="49" fillId="0" borderId="10" xfId="4" applyFont="1" applyBorder="1" applyAlignment="1">
      <alignment horizontal="center" vertical="center" wrapText="1"/>
    </xf>
    <xf numFmtId="0" fontId="49" fillId="0" borderId="11" xfId="4" applyFont="1" applyBorder="1" applyAlignment="1">
      <alignment horizontal="center" vertical="center" wrapText="1"/>
    </xf>
    <xf numFmtId="0" fontId="49" fillId="0" borderId="12" xfId="4" applyFont="1" applyBorder="1" applyAlignment="1">
      <alignment horizontal="center" vertical="center" wrapText="1"/>
    </xf>
    <xf numFmtId="0" fontId="43" fillId="0" borderId="29" xfId="4" applyFont="1" applyBorder="1" applyAlignment="1">
      <alignment horizontal="left" vertical="center" wrapText="1"/>
    </xf>
    <xf numFmtId="49" fontId="44" fillId="0" borderId="27" xfId="4" applyNumberFormat="1" applyFont="1" applyBorder="1" applyAlignment="1">
      <alignment horizontal="center" vertical="center" wrapText="1"/>
    </xf>
    <xf numFmtId="49" fontId="44" fillId="0" borderId="26" xfId="4" applyNumberFormat="1" applyFont="1" applyBorder="1" applyAlignment="1">
      <alignment horizontal="center" vertical="center" wrapText="1"/>
    </xf>
    <xf numFmtId="49" fontId="44" fillId="0" borderId="10" xfId="4" applyNumberFormat="1" applyFont="1" applyBorder="1" applyAlignment="1">
      <alignment horizontal="center" vertical="center" wrapText="1"/>
    </xf>
    <xf numFmtId="49" fontId="44" fillId="0" borderId="58" xfId="4" applyNumberFormat="1" applyFont="1" applyBorder="1" applyAlignment="1">
      <alignment horizontal="center" vertical="center" wrapText="1"/>
    </xf>
    <xf numFmtId="0" fontId="50" fillId="0" borderId="27" xfId="4" applyFont="1" applyBorder="1" applyAlignment="1">
      <alignment horizontal="center" vertical="center" wrapText="1"/>
    </xf>
    <xf numFmtId="0" fontId="50" fillId="0" borderId="26" xfId="4" applyFont="1" applyBorder="1" applyAlignment="1">
      <alignment horizontal="center" vertical="center" wrapText="1"/>
    </xf>
    <xf numFmtId="0" fontId="50" fillId="0" borderId="58" xfId="4" applyFont="1" applyBorder="1" applyAlignment="1">
      <alignment horizontal="center" vertical="center" wrapText="1"/>
    </xf>
    <xf numFmtId="0" fontId="43" fillId="0" borderId="10" xfId="4" applyFont="1" applyBorder="1" applyAlignment="1">
      <alignment horizontal="left" vertical="center" wrapText="1"/>
    </xf>
    <xf numFmtId="0" fontId="49" fillId="0" borderId="60" xfId="4" applyFont="1" applyBorder="1" applyAlignment="1">
      <alignment horizontal="left" vertical="center" wrapText="1"/>
    </xf>
    <xf numFmtId="0" fontId="43" fillId="0" borderId="48" xfId="4" applyFont="1" applyBorder="1" applyAlignment="1">
      <alignment horizontal="left" vertical="center" wrapText="1"/>
    </xf>
    <xf numFmtId="0" fontId="43" fillId="0" borderId="61" xfId="4" applyFont="1" applyBorder="1" applyAlignment="1">
      <alignment horizontal="left" vertical="center" wrapText="1"/>
    </xf>
    <xf numFmtId="0" fontId="43" fillId="0" borderId="60" xfId="4" applyFont="1" applyBorder="1" applyAlignment="1">
      <alignment horizontal="left" vertical="center" wrapText="1"/>
    </xf>
    <xf numFmtId="0" fontId="40" fillId="0" borderId="0" xfId="5" applyFont="1" applyAlignment="1">
      <alignment horizontal="left" vertical="center"/>
    </xf>
    <xf numFmtId="49" fontId="34" fillId="0" borderId="27" xfId="4" applyNumberFormat="1" applyFont="1" applyBorder="1" applyAlignment="1">
      <alignment horizontal="center" vertical="center" wrapText="1"/>
    </xf>
    <xf numFmtId="49" fontId="34" fillId="0" borderId="26" xfId="4" applyNumberFormat="1" applyFont="1" applyBorder="1" applyAlignment="1">
      <alignment horizontal="center" vertical="center" wrapText="1"/>
    </xf>
    <xf numFmtId="49" fontId="34" fillId="0" borderId="10" xfId="4" applyNumberFormat="1" applyFont="1" applyBorder="1" applyAlignment="1">
      <alignment horizontal="center" vertical="center" wrapText="1"/>
    </xf>
    <xf numFmtId="49" fontId="34" fillId="0" borderId="58" xfId="4" applyNumberFormat="1" applyFont="1" applyBorder="1" applyAlignment="1">
      <alignment horizontal="center" vertical="center" wrapText="1"/>
    </xf>
    <xf numFmtId="0" fontId="34" fillId="0" borderId="27" xfId="4" applyFont="1" applyBorder="1" applyAlignment="1">
      <alignment horizontal="center" vertical="center" wrapText="1"/>
    </xf>
    <xf numFmtId="0" fontId="34" fillId="0" borderId="26" xfId="4" applyFont="1" applyBorder="1" applyAlignment="1">
      <alignment horizontal="center" vertical="center" wrapText="1"/>
    </xf>
    <xf numFmtId="0" fontId="34" fillId="0" borderId="58" xfId="4" applyFont="1" applyBorder="1" applyAlignment="1">
      <alignment horizontal="center" vertical="center" wrapText="1"/>
    </xf>
    <xf numFmtId="0" fontId="43" fillId="0" borderId="10" xfId="4" applyFont="1" applyBorder="1" applyAlignment="1">
      <alignment horizontal="left" vertical="center" wrapText="1"/>
    </xf>
    <xf numFmtId="0" fontId="43" fillId="0" borderId="62" xfId="4" applyFont="1" applyBorder="1" applyAlignment="1">
      <alignment horizontal="center" vertical="center" wrapText="1"/>
    </xf>
    <xf numFmtId="0" fontId="43" fillId="0" borderId="63" xfId="4" applyFont="1" applyBorder="1" applyAlignment="1">
      <alignment horizontal="center" vertical="center" wrapText="1"/>
    </xf>
    <xf numFmtId="40" fontId="0" fillId="0" borderId="11" xfId="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38" fontId="34" fillId="0" borderId="27" xfId="1" applyNumberFormat="1" applyFont="1" applyBorder="1" applyAlignment="1">
      <alignment horizontal="center" vertical="center" wrapText="1"/>
    </xf>
    <xf numFmtId="38" fontId="34" fillId="0" borderId="26" xfId="1" applyNumberFormat="1" applyFont="1" applyBorder="1" applyAlignment="1">
      <alignment horizontal="center" vertical="center" wrapText="1"/>
    </xf>
    <xf numFmtId="38" fontId="34" fillId="0" borderId="58" xfId="1" applyNumberFormat="1" applyFont="1" applyBorder="1" applyAlignment="1">
      <alignment horizontal="center" vertical="center" wrapText="1"/>
    </xf>
    <xf numFmtId="0" fontId="43" fillId="0" borderId="35" xfId="4" applyFont="1" applyBorder="1" applyAlignment="1">
      <alignment horizontal="left" vertical="center" wrapText="1"/>
    </xf>
    <xf numFmtId="166" fontId="34" fillId="0" borderId="39" xfId="1" applyNumberFormat="1" applyFont="1" applyBorder="1" applyAlignment="1">
      <alignment horizontal="center" vertical="center" wrapText="1"/>
    </xf>
    <xf numFmtId="166" fontId="34" fillId="0" borderId="64" xfId="1" applyNumberFormat="1" applyFont="1" applyBorder="1" applyAlignment="1">
      <alignment horizontal="center" vertical="center" wrapText="1"/>
    </xf>
    <xf numFmtId="0" fontId="51" fillId="0" borderId="10" xfId="4" applyFont="1" applyBorder="1" applyAlignment="1">
      <alignment horizontal="center" vertical="center" wrapText="1"/>
    </xf>
    <xf numFmtId="0" fontId="51" fillId="0" borderId="11" xfId="4" applyFont="1" applyBorder="1" applyAlignment="1">
      <alignment horizontal="center" vertical="center" wrapText="1"/>
    </xf>
    <xf numFmtId="0" fontId="51" fillId="0" borderId="12" xfId="4" applyFont="1" applyBorder="1" applyAlignment="1">
      <alignment horizontal="center" vertical="center" wrapText="1"/>
    </xf>
    <xf numFmtId="40" fontId="43" fillId="0" borderId="27" xfId="1" applyFont="1" applyBorder="1" applyAlignment="1">
      <alignment horizontal="center" vertical="center" wrapText="1"/>
    </xf>
    <xf numFmtId="40" fontId="43" fillId="0" borderId="26" xfId="1" applyFont="1" applyBorder="1" applyAlignment="1">
      <alignment horizontal="center" vertical="center" wrapText="1"/>
    </xf>
    <xf numFmtId="40" fontId="43" fillId="0" borderId="10" xfId="1" applyFont="1" applyBorder="1" applyAlignment="1">
      <alignment horizontal="center" vertical="center" wrapText="1"/>
    </xf>
    <xf numFmtId="40" fontId="43" fillId="0" borderId="58" xfId="1" applyFont="1" applyBorder="1" applyAlignment="1">
      <alignment horizontal="center" vertical="center" wrapText="1"/>
    </xf>
    <xf numFmtId="40" fontId="40" fillId="0" borderId="0" xfId="1" applyFont="1"/>
    <xf numFmtId="40" fontId="43" fillId="0" borderId="27" xfId="1" applyFont="1" applyBorder="1" applyAlignment="1">
      <alignment vertical="center" wrapText="1"/>
    </xf>
    <xf numFmtId="40" fontId="43" fillId="0" borderId="26" xfId="1" applyFont="1" applyBorder="1" applyAlignment="1">
      <alignment vertical="center" wrapText="1"/>
    </xf>
    <xf numFmtId="40" fontId="43" fillId="0" borderId="58" xfId="1" applyFont="1" applyBorder="1" applyAlignment="1">
      <alignment vertical="center" wrapText="1"/>
    </xf>
    <xf numFmtId="167" fontId="43" fillId="0" borderId="11" xfId="1" applyNumberFormat="1" applyFont="1" applyBorder="1" applyAlignment="1">
      <alignment vertical="center" wrapText="1"/>
    </xf>
    <xf numFmtId="167" fontId="43" fillId="0" borderId="12" xfId="1" applyNumberFormat="1" applyFont="1" applyBorder="1" applyAlignment="1">
      <alignment vertical="center" wrapText="1"/>
    </xf>
    <xf numFmtId="0" fontId="48" fillId="0" borderId="10" xfId="4" applyFont="1" applyBorder="1" applyAlignment="1">
      <alignment horizontal="center" vertical="center" wrapText="1"/>
    </xf>
    <xf numFmtId="38" fontId="43" fillId="0" borderId="11" xfId="4" applyNumberFormat="1" applyFont="1" applyBorder="1" applyAlignment="1">
      <alignment vertical="center" wrapText="1"/>
    </xf>
    <xf numFmtId="0" fontId="43" fillId="0" borderId="11" xfId="4" applyFont="1" applyBorder="1" applyAlignment="1">
      <alignment vertical="center" wrapText="1"/>
    </xf>
    <xf numFmtId="0" fontId="43" fillId="0" borderId="12" xfId="4" applyFont="1" applyBorder="1" applyAlignment="1">
      <alignment vertical="center" wrapText="1"/>
    </xf>
    <xf numFmtId="168" fontId="43" fillId="0" borderId="27" xfId="1" applyNumberFormat="1" applyFont="1" applyBorder="1" applyAlignment="1">
      <alignment horizontal="center" vertical="center" wrapText="1"/>
    </xf>
    <xf numFmtId="168" fontId="43" fillId="0" borderId="26" xfId="1" applyNumberFormat="1" applyFont="1" applyBorder="1" applyAlignment="1">
      <alignment horizontal="center" vertical="center" wrapText="1"/>
    </xf>
    <xf numFmtId="168" fontId="43" fillId="0" borderId="10" xfId="1" applyNumberFormat="1" applyFont="1" applyBorder="1" applyAlignment="1">
      <alignment horizontal="center" vertical="center" wrapText="1"/>
    </xf>
    <xf numFmtId="168" fontId="43" fillId="0" borderId="58" xfId="1" applyNumberFormat="1" applyFont="1" applyBorder="1" applyAlignment="1">
      <alignment horizontal="center" vertical="center" wrapText="1"/>
    </xf>
    <xf numFmtId="10" fontId="43" fillId="0" borderId="11" xfId="1" applyNumberFormat="1" applyFont="1" applyBorder="1" applyAlignment="1">
      <alignment horizontal="center" vertical="center" wrapText="1"/>
    </xf>
    <xf numFmtId="10" fontId="43" fillId="0" borderId="12" xfId="1" applyNumberFormat="1" applyFont="1" applyBorder="1" applyAlignment="1">
      <alignment horizontal="center" vertical="center" wrapText="1"/>
    </xf>
    <xf numFmtId="168" fontId="43" fillId="0" borderId="11" xfId="1" applyNumberFormat="1" applyFont="1" applyBorder="1" applyAlignment="1">
      <alignment horizontal="center" vertical="center" wrapText="1"/>
    </xf>
    <xf numFmtId="168" fontId="43" fillId="0" borderId="12" xfId="1" applyNumberFormat="1" applyFont="1" applyBorder="1" applyAlignment="1">
      <alignment horizontal="center" vertical="center" wrapText="1"/>
    </xf>
    <xf numFmtId="38" fontId="43" fillId="0" borderId="11" xfId="1" applyNumberFormat="1" applyFont="1" applyBorder="1" applyAlignment="1">
      <alignment horizontal="center" vertical="center" wrapText="1"/>
    </xf>
    <xf numFmtId="38" fontId="43" fillId="0" borderId="12" xfId="1" applyNumberFormat="1" applyFont="1" applyBorder="1" applyAlignment="1">
      <alignment horizontal="center" vertical="center" wrapText="1"/>
    </xf>
    <xf numFmtId="0" fontId="34" fillId="0" borderId="10" xfId="4" applyFont="1" applyBorder="1" applyAlignment="1">
      <alignment horizontal="center" vertical="center" wrapText="1"/>
    </xf>
    <xf numFmtId="0" fontId="34" fillId="0" borderId="11" xfId="4" applyFont="1" applyBorder="1" applyAlignment="1">
      <alignment horizontal="center" vertical="center" wrapText="1"/>
    </xf>
    <xf numFmtId="0" fontId="43" fillId="0" borderId="11" xfId="4" applyFont="1" applyBorder="1" applyAlignment="1">
      <alignment horizontal="center" vertical="center" wrapText="1"/>
    </xf>
    <xf numFmtId="0" fontId="43" fillId="0" borderId="12" xfId="4" applyFont="1" applyBorder="1" applyAlignment="1">
      <alignment horizontal="center" vertical="center" wrapText="1"/>
    </xf>
    <xf numFmtId="0" fontId="48" fillId="0" borderId="10" xfId="4" applyFont="1" applyBorder="1" applyAlignment="1">
      <alignment horizontal="right" vertical="center" wrapText="1"/>
    </xf>
    <xf numFmtId="40" fontId="43" fillId="0" borderId="11" xfId="1" applyFont="1" applyBorder="1" applyAlignment="1">
      <alignment horizontal="center" vertical="center" wrapText="1"/>
    </xf>
    <xf numFmtId="4" fontId="43" fillId="0" borderId="11" xfId="4" applyNumberFormat="1" applyFont="1" applyBorder="1" applyAlignment="1">
      <alignment horizontal="center" vertical="center" wrapText="1"/>
    </xf>
    <xf numFmtId="38" fontId="49" fillId="0" borderId="11" xfId="1" applyNumberFormat="1" applyFont="1" applyBorder="1" applyAlignment="1">
      <alignment horizontal="center" vertical="center" wrapText="1"/>
    </xf>
    <xf numFmtId="0" fontId="34" fillId="0" borderId="12" xfId="4" applyFont="1" applyBorder="1" applyAlignment="1">
      <alignment horizontal="center" vertical="center" wrapText="1"/>
    </xf>
    <xf numFmtId="38" fontId="43" fillId="0" borderId="11" xfId="1" applyNumberFormat="1" applyFont="1" applyBorder="1" applyAlignment="1">
      <alignment horizontal="center" vertical="center" wrapText="1"/>
    </xf>
    <xf numFmtId="0" fontId="50" fillId="0" borderId="11" xfId="4" applyFont="1" applyBorder="1" applyAlignment="1">
      <alignment horizontal="center" vertical="center" wrapText="1"/>
    </xf>
    <xf numFmtId="0" fontId="50" fillId="0" borderId="12" xfId="4" applyFont="1" applyBorder="1" applyAlignment="1">
      <alignment horizontal="center" vertical="center" wrapText="1"/>
    </xf>
    <xf numFmtId="38" fontId="43" fillId="0" borderId="27" xfId="4" applyNumberFormat="1" applyFont="1" applyBorder="1" applyAlignment="1">
      <alignment horizontal="center" vertical="center" wrapText="1"/>
    </xf>
    <xf numFmtId="0" fontId="50" fillId="0" borderId="11" xfId="4" applyFont="1" applyBorder="1" applyAlignment="1">
      <alignment horizontal="center" vertical="center" wrapText="1"/>
    </xf>
    <xf numFmtId="38" fontId="50" fillId="0" borderId="11" xfId="1" applyNumberFormat="1" applyFont="1" applyBorder="1" applyAlignment="1">
      <alignment vertical="center" wrapText="1"/>
    </xf>
    <xf numFmtId="9" fontId="50" fillId="0" borderId="11" xfId="4" applyNumberFormat="1" applyFont="1" applyBorder="1" applyAlignment="1">
      <alignment horizontal="center" vertical="center" wrapText="1"/>
    </xf>
    <xf numFmtId="38" fontId="34" fillId="0" borderId="11" xfId="1" applyNumberFormat="1" applyFont="1" applyBorder="1" applyAlignment="1">
      <alignment vertical="center" wrapText="1"/>
    </xf>
    <xf numFmtId="38" fontId="34" fillId="0" borderId="12" xfId="1" applyNumberFormat="1" applyFont="1" applyBorder="1" applyAlignment="1">
      <alignment vertical="center" wrapText="1"/>
    </xf>
    <xf numFmtId="38" fontId="34" fillId="0" borderId="11" xfId="1" applyNumberFormat="1" applyFont="1" applyBorder="1" applyAlignment="1">
      <alignment horizontal="center" vertical="center" wrapText="1"/>
    </xf>
    <xf numFmtId="40" fontId="34" fillId="0" borderId="11" xfId="1" applyFont="1" applyBorder="1" applyAlignment="1">
      <alignment horizontal="center" vertical="center" wrapText="1"/>
    </xf>
    <xf numFmtId="169" fontId="34" fillId="0" borderId="11" xfId="4" applyNumberFormat="1" applyFont="1" applyBorder="1" applyAlignment="1">
      <alignment horizontal="center" vertical="center" wrapText="1"/>
    </xf>
    <xf numFmtId="0" fontId="52" fillId="0" borderId="10" xfId="4" applyFont="1" applyBorder="1" applyAlignment="1">
      <alignment horizontal="center" vertical="center" wrapText="1"/>
    </xf>
    <xf numFmtId="0" fontId="52" fillId="0" borderId="11" xfId="4" applyFont="1" applyBorder="1" applyAlignment="1">
      <alignment horizontal="center" vertical="center" wrapText="1"/>
    </xf>
    <xf numFmtId="0" fontId="52" fillId="0" borderId="12" xfId="4" applyFont="1" applyBorder="1" applyAlignment="1">
      <alignment horizontal="center" vertical="center" wrapText="1"/>
    </xf>
    <xf numFmtId="0" fontId="53" fillId="0" borderId="10" xfId="4" applyFont="1" applyBorder="1" applyAlignment="1">
      <alignment horizontal="center" vertical="center" wrapText="1"/>
    </xf>
    <xf numFmtId="0" fontId="53" fillId="0" borderId="11" xfId="4" applyFont="1" applyBorder="1" applyAlignment="1">
      <alignment horizontal="center" vertical="center" wrapText="1"/>
    </xf>
    <xf numFmtId="0" fontId="53" fillId="0" borderId="12" xfId="4" applyFont="1" applyBorder="1" applyAlignment="1">
      <alignment horizontal="center" vertical="center" wrapText="1"/>
    </xf>
    <xf numFmtId="0" fontId="34" fillId="0" borderId="10" xfId="4" applyFont="1" applyBorder="1" applyAlignment="1">
      <alignment horizontal="right" vertical="center" wrapText="1"/>
    </xf>
    <xf numFmtId="165" fontId="43" fillId="0" borderId="11" xfId="4" applyNumberFormat="1" applyFont="1" applyBorder="1" applyAlignment="1">
      <alignment horizontal="center" vertical="center" wrapText="1"/>
    </xf>
    <xf numFmtId="165" fontId="43" fillId="0" borderId="12" xfId="4" applyNumberFormat="1" applyFont="1" applyBorder="1" applyAlignment="1">
      <alignment horizontal="center" vertical="center" wrapText="1"/>
    </xf>
    <xf numFmtId="9" fontId="34" fillId="0" borderId="11" xfId="2" applyFont="1" applyBorder="1" applyAlignment="1">
      <alignment horizontal="center" vertical="center" wrapText="1"/>
    </xf>
    <xf numFmtId="9" fontId="34" fillId="0" borderId="12" xfId="2" applyFont="1" applyBorder="1" applyAlignment="1">
      <alignment horizontal="center" vertical="center" wrapText="1"/>
    </xf>
    <xf numFmtId="0" fontId="34" fillId="0" borderId="35" xfId="4" applyFont="1" applyBorder="1" applyAlignment="1">
      <alignment horizontal="right" vertical="center" wrapText="1"/>
    </xf>
    <xf numFmtId="10" fontId="34" fillId="0" borderId="39" xfId="2" applyNumberFormat="1" applyFont="1" applyBorder="1" applyAlignment="1">
      <alignment horizontal="center" vertical="center" wrapText="1"/>
    </xf>
    <xf numFmtId="10" fontId="34" fillId="0" borderId="64" xfId="2" applyNumberFormat="1" applyFont="1" applyBorder="1" applyAlignment="1">
      <alignment horizontal="center" vertical="center" wrapText="1"/>
    </xf>
    <xf numFmtId="0" fontId="34" fillId="0" borderId="27" xfId="4" applyFont="1" applyBorder="1" applyAlignment="1">
      <alignment horizontal="center" vertical="top" wrapText="1"/>
    </xf>
    <xf numFmtId="0" fontId="34" fillId="0" borderId="26" xfId="4" applyFont="1" applyBorder="1" applyAlignment="1">
      <alignment horizontal="center" vertical="top" wrapText="1"/>
    </xf>
    <xf numFmtId="0" fontId="34" fillId="0" borderId="10" xfId="4" applyFont="1" applyBorder="1" applyAlignment="1">
      <alignment horizontal="center" vertical="top" wrapText="1"/>
    </xf>
    <xf numFmtId="0" fontId="34" fillId="0" borderId="58" xfId="4" applyFont="1" applyBorder="1" applyAlignment="1">
      <alignment horizontal="center" vertical="top" wrapText="1"/>
    </xf>
    <xf numFmtId="40" fontId="34" fillId="0" borderId="11" xfId="4" applyNumberFormat="1" applyFont="1" applyBorder="1" applyAlignment="1">
      <alignment horizontal="center" vertical="center" wrapText="1"/>
    </xf>
    <xf numFmtId="0" fontId="34" fillId="0" borderId="26" xfId="4" applyFont="1" applyBorder="1" applyAlignment="1">
      <alignment vertical="center" wrapText="1"/>
    </xf>
    <xf numFmtId="0" fontId="34" fillId="0" borderId="58" xfId="4" applyFont="1" applyBorder="1" applyAlignment="1">
      <alignment vertical="center" wrapText="1"/>
    </xf>
    <xf numFmtId="38" fontId="34" fillId="0" borderId="12" xfId="1" applyNumberFormat="1" applyFont="1" applyBorder="1" applyAlignment="1">
      <alignment horizontal="center" vertical="center" wrapText="1"/>
    </xf>
    <xf numFmtId="168" fontId="34" fillId="0" borderId="27" xfId="1" applyNumberFormat="1" applyFont="1" applyBorder="1" applyAlignment="1">
      <alignment horizontal="center" vertical="center" wrapText="1"/>
    </xf>
    <xf numFmtId="168" fontId="34" fillId="0" borderId="26" xfId="1" applyNumberFormat="1" applyFont="1" applyBorder="1" applyAlignment="1">
      <alignment horizontal="center" vertical="center" wrapText="1"/>
    </xf>
    <xf numFmtId="168" fontId="34" fillId="0" borderId="10" xfId="1" applyNumberFormat="1" applyFont="1" applyBorder="1" applyAlignment="1">
      <alignment horizontal="center" vertical="center" wrapText="1"/>
    </xf>
    <xf numFmtId="168" fontId="34" fillId="0" borderId="58" xfId="1" applyNumberFormat="1" applyFont="1" applyBorder="1" applyAlignment="1">
      <alignment horizontal="center" vertical="center" wrapText="1"/>
    </xf>
    <xf numFmtId="0" fontId="0" fillId="0" borderId="11" xfId="0" applyBorder="1" applyAlignment="1">
      <alignment horizontal="center" vertical="center" wrapText="1"/>
    </xf>
    <xf numFmtId="0" fontId="54" fillId="0" borderId="11" xfId="0" applyFont="1" applyBorder="1" applyAlignment="1">
      <alignment horizontal="center" vertical="center" wrapText="1"/>
    </xf>
    <xf numFmtId="0" fontId="54" fillId="0" borderId="12" xfId="0" applyFont="1" applyBorder="1" applyAlignment="1">
      <alignment horizontal="center" vertical="center" wrapText="1"/>
    </xf>
    <xf numFmtId="0" fontId="48" fillId="0" borderId="10" xfId="4" applyFont="1" applyBorder="1" applyAlignment="1">
      <alignment horizontal="center" vertical="center" wrapText="1"/>
    </xf>
    <xf numFmtId="0" fontId="48" fillId="0" borderId="11" xfId="4" applyFont="1" applyBorder="1" applyAlignment="1">
      <alignment horizontal="center" vertical="center" wrapText="1"/>
    </xf>
    <xf numFmtId="0" fontId="48" fillId="0" borderId="12" xfId="4" applyFont="1" applyBorder="1" applyAlignment="1">
      <alignment horizontal="center" vertical="center" wrapText="1"/>
    </xf>
    <xf numFmtId="40" fontId="48" fillId="0" borderId="27" xfId="1" applyFont="1" applyBorder="1" applyAlignment="1">
      <alignment horizontal="center" vertical="center" wrapText="1"/>
    </xf>
    <xf numFmtId="40" fontId="48" fillId="0" borderId="26" xfId="1" applyFont="1" applyBorder="1" applyAlignment="1">
      <alignment horizontal="center" vertical="center" wrapText="1"/>
    </xf>
    <xf numFmtId="40" fontId="48" fillId="0" borderId="10" xfId="1" applyFont="1" applyBorder="1" applyAlignment="1">
      <alignment horizontal="center" vertical="center" wrapText="1"/>
    </xf>
    <xf numFmtId="40" fontId="48" fillId="0" borderId="58" xfId="1" applyFont="1" applyBorder="1" applyAlignment="1">
      <alignment horizontal="center" vertical="center" wrapText="1"/>
    </xf>
    <xf numFmtId="40" fontId="48" fillId="0" borderId="11" xfId="1" applyFont="1" applyBorder="1" applyAlignment="1">
      <alignment horizontal="center" vertical="center" wrapText="1"/>
    </xf>
    <xf numFmtId="40" fontId="48" fillId="0" borderId="12" xfId="1" applyFont="1" applyBorder="1" applyAlignment="1">
      <alignment horizontal="center" vertical="center" wrapText="1"/>
    </xf>
    <xf numFmtId="38" fontId="48" fillId="0" borderId="11" xfId="1" applyNumberFormat="1" applyFont="1" applyBorder="1" applyAlignment="1">
      <alignment horizontal="center" vertical="center" wrapText="1"/>
    </xf>
    <xf numFmtId="38" fontId="48" fillId="0" borderId="12" xfId="1" applyNumberFormat="1" applyFont="1" applyBorder="1" applyAlignment="1">
      <alignment horizontal="center" vertical="center" wrapText="1"/>
    </xf>
    <xf numFmtId="0" fontId="48" fillId="0" borderId="35" xfId="4" applyFont="1" applyBorder="1" applyAlignment="1">
      <alignment horizontal="right" vertical="center" wrapText="1"/>
    </xf>
    <xf numFmtId="38" fontId="48" fillId="0" borderId="39" xfId="1" applyNumberFormat="1" applyFont="1" applyBorder="1" applyAlignment="1">
      <alignment horizontal="center" vertical="center" wrapText="1"/>
    </xf>
    <xf numFmtId="38" fontId="48" fillId="0" borderId="64" xfId="1" applyNumberFormat="1" applyFont="1" applyBorder="1" applyAlignment="1">
      <alignment horizontal="center" vertical="center" wrapText="1"/>
    </xf>
    <xf numFmtId="40" fontId="43" fillId="0" borderId="11" xfId="1" applyFont="1" applyBorder="1" applyAlignment="1">
      <alignment vertical="center" wrapText="1"/>
    </xf>
    <xf numFmtId="40" fontId="43" fillId="0" borderId="12" xfId="1" applyFont="1" applyBorder="1" applyAlignment="1">
      <alignment vertical="center" wrapText="1"/>
    </xf>
    <xf numFmtId="38" fontId="43" fillId="0" borderId="11" xfId="4" applyNumberFormat="1" applyFont="1" applyBorder="1" applyAlignment="1">
      <alignment horizontal="center" vertical="center" wrapText="1"/>
    </xf>
    <xf numFmtId="2" fontId="43" fillId="0" borderId="39" xfId="4" applyNumberFormat="1" applyFont="1" applyBorder="1" applyAlignment="1">
      <alignment horizontal="center" vertical="center" wrapText="1"/>
    </xf>
    <xf numFmtId="40" fontId="43" fillId="0" borderId="39" xfId="1" applyFont="1" applyBorder="1" applyAlignment="1">
      <alignment horizontal="center" vertical="center" wrapText="1"/>
    </xf>
    <xf numFmtId="0" fontId="43" fillId="0" borderId="39" xfId="4" applyFont="1" applyBorder="1" applyAlignment="1">
      <alignment horizontal="center" vertical="center" wrapText="1"/>
    </xf>
    <xf numFmtId="0" fontId="43" fillId="0" borderId="64" xfId="4" applyFont="1" applyBorder="1" applyAlignment="1">
      <alignment horizontal="center" vertical="center" wrapText="1"/>
    </xf>
    <xf numFmtId="0" fontId="48" fillId="0" borderId="46" xfId="4" applyFont="1" applyBorder="1" applyAlignment="1">
      <alignment horizontal="right" vertical="center" wrapText="1"/>
    </xf>
    <xf numFmtId="0" fontId="50" fillId="0" borderId="65" xfId="4" applyFont="1" applyBorder="1" applyAlignment="1">
      <alignment horizontal="center" vertical="center" wrapText="1"/>
    </xf>
    <xf numFmtId="0" fontId="50" fillId="0" borderId="66" xfId="4" applyFont="1" applyBorder="1" applyAlignment="1">
      <alignment horizontal="center" vertical="center" wrapText="1"/>
    </xf>
    <xf numFmtId="0" fontId="48" fillId="0" borderId="49" xfId="4" applyFont="1" applyBorder="1" applyAlignment="1">
      <alignment horizontal="right" vertical="center" wrapText="1"/>
    </xf>
    <xf numFmtId="0" fontId="50" fillId="0" borderId="67" xfId="4" applyFont="1" applyBorder="1" applyAlignment="1">
      <alignment horizontal="center" vertical="center" wrapText="1"/>
    </xf>
    <xf numFmtId="0" fontId="50" fillId="0" borderId="68" xfId="4" applyFont="1" applyBorder="1" applyAlignment="1">
      <alignment horizontal="center" vertical="center" wrapText="1"/>
    </xf>
    <xf numFmtId="0" fontId="34" fillId="0" borderId="10" xfId="4" applyFont="1" applyBorder="1" applyAlignment="1">
      <alignment horizontal="center" vertical="center" wrapText="1"/>
    </xf>
    <xf numFmtId="40" fontId="43" fillId="0" borderId="11" xfId="1" applyFont="1" applyBorder="1" applyAlignment="1">
      <alignment horizontal="center" vertical="center" wrapText="1"/>
    </xf>
    <xf numFmtId="40" fontId="43" fillId="0" borderId="12" xfId="1" applyFont="1" applyBorder="1" applyAlignment="1">
      <alignment horizontal="center" vertical="center" wrapText="1"/>
    </xf>
    <xf numFmtId="0" fontId="43" fillId="0" borderId="10" xfId="4" applyFont="1" applyBorder="1" applyAlignment="1">
      <alignment horizontal="right" vertical="center" wrapText="1"/>
    </xf>
    <xf numFmtId="0" fontId="43" fillId="0" borderId="35" xfId="4" applyFont="1" applyBorder="1" applyAlignment="1">
      <alignment horizontal="right" vertical="center" wrapText="1"/>
    </xf>
    <xf numFmtId="0" fontId="43" fillId="0" borderId="39" xfId="4" applyFont="1" applyBorder="1" applyAlignment="1">
      <alignment horizontal="center" vertical="center" wrapText="1"/>
    </xf>
    <xf numFmtId="0" fontId="43" fillId="0" borderId="64" xfId="4" applyFont="1" applyBorder="1" applyAlignment="1">
      <alignment horizontal="center" vertical="center" wrapText="1"/>
    </xf>
    <xf numFmtId="0" fontId="43" fillId="0" borderId="46" xfId="4" applyFont="1" applyBorder="1" applyAlignment="1">
      <alignment horizontal="right" vertical="center" wrapText="1"/>
    </xf>
    <xf numFmtId="0" fontId="43" fillId="0" borderId="65" xfId="4" applyFont="1" applyBorder="1" applyAlignment="1">
      <alignment horizontal="center" vertical="center" wrapText="1"/>
    </xf>
    <xf numFmtId="0" fontId="43" fillId="0" borderId="66" xfId="4" applyFont="1" applyBorder="1" applyAlignment="1">
      <alignment horizontal="center" vertical="center" wrapText="1"/>
    </xf>
    <xf numFmtId="165" fontId="34" fillId="0" borderId="11" xfId="1" applyNumberFormat="1" applyFont="1" applyBorder="1" applyAlignment="1">
      <alignment horizontal="center" vertical="center" wrapText="1"/>
    </xf>
    <xf numFmtId="165" fontId="34" fillId="0" borderId="12" xfId="1" applyNumberFormat="1" applyFont="1" applyBorder="1" applyAlignment="1">
      <alignment horizontal="center" vertical="center" wrapText="1"/>
    </xf>
    <xf numFmtId="0" fontId="43" fillId="0" borderId="11" xfId="4" applyFont="1" applyBorder="1" applyAlignment="1">
      <alignment horizontal="right" vertical="center" wrapText="1"/>
    </xf>
    <xf numFmtId="0" fontId="43" fillId="0" borderId="12" xfId="4" applyFont="1" applyBorder="1" applyAlignment="1">
      <alignment horizontal="right" vertical="center" wrapText="1"/>
    </xf>
    <xf numFmtId="0" fontId="43" fillId="0" borderId="49" xfId="4" applyFont="1" applyBorder="1" applyAlignment="1">
      <alignment horizontal="left" vertical="center" wrapText="1"/>
    </xf>
    <xf numFmtId="165" fontId="34" fillId="0" borderId="67" xfId="4" applyNumberFormat="1" applyFont="1" applyBorder="1" applyAlignment="1">
      <alignment horizontal="center" vertical="center" wrapText="1"/>
    </xf>
    <xf numFmtId="0" fontId="34" fillId="0" borderId="67" xfId="4" applyFont="1" applyBorder="1" applyAlignment="1">
      <alignment horizontal="center" vertical="center" wrapText="1"/>
    </xf>
    <xf numFmtId="0" fontId="34" fillId="0" borderId="68" xfId="4" applyFont="1" applyBorder="1" applyAlignment="1">
      <alignment horizontal="center" vertical="center" wrapText="1"/>
    </xf>
    <xf numFmtId="0" fontId="43" fillId="0" borderId="10" xfId="4" applyFont="1" applyBorder="1" applyAlignment="1">
      <alignment horizontal="center" vertical="center" wrapText="1"/>
    </xf>
    <xf numFmtId="0" fontId="40" fillId="0" borderId="0" xfId="5" applyFont="1" applyAlignment="1">
      <alignment horizontal="left"/>
    </xf>
    <xf numFmtId="165" fontId="48" fillId="0" borderId="11" xfId="1" applyNumberFormat="1" applyFont="1" applyBorder="1" applyAlignment="1">
      <alignment horizontal="center" vertical="center" wrapText="1"/>
    </xf>
    <xf numFmtId="9" fontId="43" fillId="0" borderId="11" xfId="2" applyFont="1" applyBorder="1" applyAlignment="1">
      <alignment horizontal="center" vertical="center" wrapText="1"/>
    </xf>
    <xf numFmtId="165" fontId="34" fillId="0" borderId="11" xfId="1" applyNumberFormat="1" applyFont="1" applyBorder="1" applyAlignment="1">
      <alignment horizontal="right" vertical="center" wrapText="1"/>
    </xf>
    <xf numFmtId="165" fontId="34" fillId="0" borderId="12" xfId="1" applyNumberFormat="1" applyFont="1" applyBorder="1" applyAlignment="1">
      <alignment horizontal="right" vertical="center" wrapText="1"/>
    </xf>
    <xf numFmtId="9" fontId="34" fillId="0" borderId="11" xfId="2" applyFont="1" applyBorder="1" applyAlignment="1">
      <alignment horizontal="center" vertical="center" wrapText="1"/>
    </xf>
    <xf numFmtId="38" fontId="34" fillId="0" borderId="10" xfId="1" applyNumberFormat="1" applyFont="1" applyBorder="1" applyAlignment="1">
      <alignment horizontal="center" vertical="center" wrapText="1"/>
    </xf>
    <xf numFmtId="38" fontId="48" fillId="0" borderId="11" xfId="1" applyNumberFormat="1" applyFont="1" applyBorder="1" applyAlignment="1">
      <alignment horizontal="center" vertical="center" wrapText="1"/>
    </xf>
    <xf numFmtId="38" fontId="34" fillId="0" borderId="12" xfId="4" applyNumberFormat="1" applyFont="1" applyBorder="1" applyAlignment="1">
      <alignment horizontal="center" vertical="center" wrapText="1"/>
    </xf>
    <xf numFmtId="164" fontId="34" fillId="0" borderId="11" xfId="2" applyNumberFormat="1" applyFont="1" applyBorder="1" applyAlignment="1">
      <alignment horizontal="center" vertical="center" wrapText="1"/>
    </xf>
    <xf numFmtId="164" fontId="34" fillId="0" borderId="12" xfId="2" applyNumberFormat="1" applyFont="1" applyBorder="1" applyAlignment="1">
      <alignment horizontal="center" vertical="center" wrapText="1"/>
    </xf>
    <xf numFmtId="0" fontId="43" fillId="0" borderId="35" xfId="4" applyFont="1" applyBorder="1" applyAlignment="1">
      <alignment horizontal="center" vertical="center" wrapText="1"/>
    </xf>
    <xf numFmtId="0" fontId="48" fillId="0" borderId="39" xfId="4" applyFont="1" applyBorder="1" applyAlignment="1">
      <alignment horizontal="center" vertical="center" wrapText="1"/>
    </xf>
    <xf numFmtId="0" fontId="48" fillId="0" borderId="64" xfId="4" applyFont="1" applyBorder="1" applyAlignment="1">
      <alignment horizontal="center" vertical="center" wrapText="1"/>
    </xf>
    <xf numFmtId="38" fontId="43" fillId="0" borderId="11" xfId="1" applyNumberFormat="1" applyFont="1" applyBorder="1" applyAlignment="1">
      <alignment horizontal="left" vertical="center" wrapText="1"/>
    </xf>
    <xf numFmtId="38" fontId="43" fillId="0" borderId="12" xfId="1" applyNumberFormat="1" applyFont="1" applyBorder="1" applyAlignment="1">
      <alignment horizontal="left" vertical="center" wrapText="1"/>
    </xf>
    <xf numFmtId="0" fontId="47" fillId="0" borderId="69" xfId="5" applyFont="1" applyBorder="1" applyAlignment="1">
      <alignment horizontal="center" vertical="top"/>
    </xf>
    <xf numFmtId="0" fontId="48" fillId="0" borderId="70" xfId="4" applyFont="1" applyBorder="1" applyAlignment="1">
      <alignment horizontal="left" vertical="center" wrapText="1"/>
    </xf>
    <xf numFmtId="0" fontId="48" fillId="0" borderId="71" xfId="4" applyFont="1" applyBorder="1" applyAlignment="1">
      <alignment horizontal="left" vertical="center" wrapText="1"/>
    </xf>
    <xf numFmtId="0" fontId="48" fillId="0" borderId="72" xfId="4" applyFont="1" applyBorder="1" applyAlignment="1">
      <alignment horizontal="left" vertical="center" wrapText="1"/>
    </xf>
    <xf numFmtId="0" fontId="40" fillId="0" borderId="73" xfId="5" applyFont="1" applyBorder="1" applyAlignment="1">
      <alignment horizontal="center" vertical="top"/>
    </xf>
    <xf numFmtId="0" fontId="48" fillId="0" borderId="0" xfId="4" applyFont="1" applyAlignment="1">
      <alignment horizontal="left" vertical="center" wrapText="1"/>
    </xf>
    <xf numFmtId="0" fontId="48" fillId="0" borderId="74" xfId="4" applyFont="1" applyBorder="1" applyAlignment="1">
      <alignment horizontal="left" vertical="center" wrapText="1"/>
    </xf>
    <xf numFmtId="0" fontId="40" fillId="0" borderId="50" xfId="5" applyFont="1" applyBorder="1" applyAlignment="1">
      <alignment horizontal="center" vertical="top"/>
    </xf>
    <xf numFmtId="0" fontId="48" fillId="0" borderId="51" xfId="4" applyFont="1" applyBorder="1" applyAlignment="1">
      <alignment horizontal="left" vertical="center" wrapText="1"/>
    </xf>
    <xf numFmtId="0" fontId="48" fillId="0" borderId="75" xfId="4" applyFont="1" applyBorder="1" applyAlignment="1">
      <alignment horizontal="left" vertical="center" wrapText="1"/>
    </xf>
    <xf numFmtId="0" fontId="40" fillId="0" borderId="0" xfId="5" applyFont="1" applyAlignment="1">
      <alignment horizontal="center" vertical="top"/>
    </xf>
    <xf numFmtId="0" fontId="48" fillId="0" borderId="0" xfId="4" applyFont="1" applyAlignment="1">
      <alignment horizontal="center" vertical="center" wrapText="1"/>
    </xf>
    <xf numFmtId="0" fontId="0" fillId="0" borderId="0" xfId="0" applyAlignment="1">
      <alignment vertical="top"/>
    </xf>
    <xf numFmtId="0" fontId="55" fillId="0" borderId="0" xfId="0" applyFont="1" applyAlignment="1">
      <alignment vertical="top"/>
    </xf>
    <xf numFmtId="0" fontId="55" fillId="0" borderId="0" xfId="0" applyFont="1"/>
    <xf numFmtId="0" fontId="0" fillId="0" borderId="11" xfId="0" applyBorder="1" applyAlignment="1">
      <alignment horizontal="center" vertical="top" wrapText="1"/>
    </xf>
    <xf numFmtId="0" fontId="0" fillId="0" borderId="0" xfId="0" applyAlignment="1">
      <alignment horizontal="center" vertical="center" wrapText="1"/>
    </xf>
    <xf numFmtId="38" fontId="56" fillId="0" borderId="39" xfId="1" applyNumberFormat="1" applyFont="1" applyBorder="1" applyAlignment="1">
      <alignment horizontal="center" vertical="center" wrapText="1"/>
    </xf>
  </cellXfs>
  <cellStyles count="6">
    <cellStyle name="Обычный" xfId="0" builtinId="0"/>
    <cellStyle name="Обычный 2 2 2" xfId="5" xr:uid="{11F75601-F430-4EA0-94C3-19D4D73EBD2A}"/>
    <cellStyle name="Обычный 3" xfId="3" xr:uid="{002E22E5-902B-4733-97F6-11576C58434B}"/>
    <cellStyle name="Обычный 4 2" xfId="4" xr:uid="{32AE0117-1E05-4740-903E-6CC830922E9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calcChain" Target="calcChain.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sharedStrings" Target="sharedStrings.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2379871</xdr:colOff>
      <xdr:row>30</xdr:row>
      <xdr:rowOff>451179</xdr:rowOff>
    </xdr:from>
    <xdr:to>
      <xdr:col>4</xdr:col>
      <xdr:colOff>383473</xdr:colOff>
      <xdr:row>30</xdr:row>
      <xdr:rowOff>3166754</xdr:rowOff>
    </xdr:to>
    <xdr:pic>
      <xdr:nvPicPr>
        <xdr:cNvPr id="2" name="Рисунок 1" descr="Картинки по запросу &quot;вермикулит вспученный фото&quot;">
          <a:extLst>
            <a:ext uri="{FF2B5EF4-FFF2-40B4-BE49-F238E27FC236}">
              <a16:creationId xmlns:a16="http://schemas.microsoft.com/office/drawing/2014/main" id="{83508EC8-68FF-465C-82C5-13090C1478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7721" y="10261929"/>
          <a:ext cx="3080427" cy="271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1342654</xdr:colOff>
      <xdr:row>30</xdr:row>
      <xdr:rowOff>193221</xdr:rowOff>
    </xdr:from>
    <xdr:to>
      <xdr:col>13</xdr:col>
      <xdr:colOff>747663</xdr:colOff>
      <xdr:row>30</xdr:row>
      <xdr:rowOff>3656857</xdr:rowOff>
    </xdr:to>
    <xdr:pic>
      <xdr:nvPicPr>
        <xdr:cNvPr id="3" name="Рисунок 2" descr="Картинки по запросу &quot;вермикулит вспученный фото&quot;">
          <a:extLst>
            <a:ext uri="{FF2B5EF4-FFF2-40B4-BE49-F238E27FC236}">
              <a16:creationId xmlns:a16="http://schemas.microsoft.com/office/drawing/2014/main" id="{1A1BD958-1585-4CB4-A29C-130FB82BF0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20429" y="10003971"/>
          <a:ext cx="3900809" cy="3463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606136</xdr:colOff>
      <xdr:row>30</xdr:row>
      <xdr:rowOff>235031</xdr:rowOff>
    </xdr:from>
    <xdr:to>
      <xdr:col>9</xdr:col>
      <xdr:colOff>964871</xdr:colOff>
      <xdr:row>30</xdr:row>
      <xdr:rowOff>3389415</xdr:rowOff>
    </xdr:to>
    <xdr:pic>
      <xdr:nvPicPr>
        <xdr:cNvPr id="4" name="Рисунок 3">
          <a:extLst>
            <a:ext uri="{FF2B5EF4-FFF2-40B4-BE49-F238E27FC236}">
              <a16:creationId xmlns:a16="http://schemas.microsoft.com/office/drawing/2014/main" id="{E5938973-6D34-4B05-AB6C-4246C2B26D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21711" y="10045781"/>
          <a:ext cx="2720935" cy="315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791688</xdr:colOff>
      <xdr:row>30</xdr:row>
      <xdr:rowOff>74220</xdr:rowOff>
    </xdr:from>
    <xdr:to>
      <xdr:col>7</xdr:col>
      <xdr:colOff>33152</xdr:colOff>
      <xdr:row>30</xdr:row>
      <xdr:rowOff>3854779</xdr:rowOff>
    </xdr:to>
    <xdr:pic>
      <xdr:nvPicPr>
        <xdr:cNvPr id="5" name="Рисунок 4">
          <a:extLst>
            <a:ext uri="{FF2B5EF4-FFF2-40B4-BE49-F238E27FC236}">
              <a16:creationId xmlns:a16="http://schemas.microsoft.com/office/drawing/2014/main" id="{1682B254-CB3B-414A-A146-33D17522C2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6363" y="9884970"/>
          <a:ext cx="2632364" cy="378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2322721</xdr:colOff>
      <xdr:row>30</xdr:row>
      <xdr:rowOff>451179</xdr:rowOff>
    </xdr:from>
    <xdr:to>
      <xdr:col>4</xdr:col>
      <xdr:colOff>326323</xdr:colOff>
      <xdr:row>30</xdr:row>
      <xdr:rowOff>3166754</xdr:rowOff>
    </xdr:to>
    <xdr:pic>
      <xdr:nvPicPr>
        <xdr:cNvPr id="6" name="Рисунок 5" descr="Картинки по запросу &quot;вермикулит вспученный фото&quot;">
          <a:extLst>
            <a:ext uri="{FF2B5EF4-FFF2-40B4-BE49-F238E27FC236}">
              <a16:creationId xmlns:a16="http://schemas.microsoft.com/office/drawing/2014/main" id="{25DABB3D-F203-4DB6-9576-8DFF45C6A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0571" y="10261929"/>
          <a:ext cx="3080427" cy="271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2379871</xdr:colOff>
      <xdr:row>30</xdr:row>
      <xdr:rowOff>451179</xdr:rowOff>
    </xdr:from>
    <xdr:to>
      <xdr:col>4</xdr:col>
      <xdr:colOff>383473</xdr:colOff>
      <xdr:row>30</xdr:row>
      <xdr:rowOff>3166754</xdr:rowOff>
    </xdr:to>
    <xdr:pic>
      <xdr:nvPicPr>
        <xdr:cNvPr id="2" name="Рисунок 1" descr="Картинки по запросу &quot;вермикулит вспученный фото&quot;">
          <a:extLst>
            <a:ext uri="{FF2B5EF4-FFF2-40B4-BE49-F238E27FC236}">
              <a16:creationId xmlns:a16="http://schemas.microsoft.com/office/drawing/2014/main" id="{B91F39F6-8156-472A-B109-05E8394D7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6721" y="10642929"/>
          <a:ext cx="3080427" cy="271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1342654</xdr:colOff>
      <xdr:row>30</xdr:row>
      <xdr:rowOff>193221</xdr:rowOff>
    </xdr:from>
    <xdr:to>
      <xdr:col>13</xdr:col>
      <xdr:colOff>747663</xdr:colOff>
      <xdr:row>30</xdr:row>
      <xdr:rowOff>3656857</xdr:rowOff>
    </xdr:to>
    <xdr:pic>
      <xdr:nvPicPr>
        <xdr:cNvPr id="3" name="Рисунок 2" descr="Картинки по запросу &quot;вермикулит вспученный фото&quot;">
          <a:extLst>
            <a:ext uri="{FF2B5EF4-FFF2-40B4-BE49-F238E27FC236}">
              <a16:creationId xmlns:a16="http://schemas.microsoft.com/office/drawing/2014/main" id="{B7E5F787-14EF-4393-900E-0431E28504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9429" y="10384971"/>
          <a:ext cx="3900809" cy="3463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606136</xdr:colOff>
      <xdr:row>30</xdr:row>
      <xdr:rowOff>235031</xdr:rowOff>
    </xdr:from>
    <xdr:to>
      <xdr:col>9</xdr:col>
      <xdr:colOff>964871</xdr:colOff>
      <xdr:row>30</xdr:row>
      <xdr:rowOff>3389415</xdr:rowOff>
    </xdr:to>
    <xdr:pic>
      <xdr:nvPicPr>
        <xdr:cNvPr id="4" name="Рисунок 3">
          <a:extLst>
            <a:ext uri="{FF2B5EF4-FFF2-40B4-BE49-F238E27FC236}">
              <a16:creationId xmlns:a16="http://schemas.microsoft.com/office/drawing/2014/main" id="{89F9D07A-2E4E-4DDE-ACCA-9E47B04254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40711" y="10426781"/>
          <a:ext cx="2720935" cy="3154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791688</xdr:colOff>
      <xdr:row>30</xdr:row>
      <xdr:rowOff>74220</xdr:rowOff>
    </xdr:from>
    <xdr:to>
      <xdr:col>7</xdr:col>
      <xdr:colOff>33152</xdr:colOff>
      <xdr:row>30</xdr:row>
      <xdr:rowOff>3854779</xdr:rowOff>
    </xdr:to>
    <xdr:pic>
      <xdr:nvPicPr>
        <xdr:cNvPr id="5" name="Рисунок 4">
          <a:extLst>
            <a:ext uri="{FF2B5EF4-FFF2-40B4-BE49-F238E27FC236}">
              <a16:creationId xmlns:a16="http://schemas.microsoft.com/office/drawing/2014/main" id="{CABFC5C0-1800-4F04-A3AD-A36B60FCBBD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35363" y="10265970"/>
          <a:ext cx="2632364" cy="378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2322721</xdr:colOff>
      <xdr:row>30</xdr:row>
      <xdr:rowOff>451179</xdr:rowOff>
    </xdr:from>
    <xdr:to>
      <xdr:col>4</xdr:col>
      <xdr:colOff>326323</xdr:colOff>
      <xdr:row>30</xdr:row>
      <xdr:rowOff>3166754</xdr:rowOff>
    </xdr:to>
    <xdr:pic>
      <xdr:nvPicPr>
        <xdr:cNvPr id="6" name="Рисунок 5" descr="Картинки по запросу &quot;вермикулит вспученный фото&quot;">
          <a:extLst>
            <a:ext uri="{FF2B5EF4-FFF2-40B4-BE49-F238E27FC236}">
              <a16:creationId xmlns:a16="http://schemas.microsoft.com/office/drawing/2014/main" id="{456BA499-4F3A-465C-8CA3-AB4EA09C7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9571" y="10642929"/>
          <a:ext cx="3080427" cy="271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CRP/&#1052;&#1077;&#1090;&#1086;&#1076;&#1080;&#1082;&#1072;/&#1056;&#1072;&#1089;&#1095;&#1077;&#1090;&#1085;&#1099;&#1077;%20&#1084;&#1086;&#1076;&#1077;&#1083;&#1080;/&#1052;&#1086;&#1076;&#1077;&#1083;&#1100;%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55;%20&#1092;-22-%20&#1042;&#1077;&#1084;&#1080;&#1082;&#1091;&#1083;&#1080;&#109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68F65BB6\BULLE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0;&#1086;&#1085;&#1076;&#1080;&#1090;&#1077;&#1088;&#1089;&#1082;&#1072;&#1103;/&#1056;&#1072;&#1089;&#1095;&#1077;&#1090;&#1089;&#1090;&#1072;&#1088;&#1099;&#108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4;&#1082;&#1090;&#1103;&#1073;&#1088;&#1100;%202020/&#1061;&#1083;&#1086;&#1087;&#1082;&#1086;&#1074;&#1099;&#1081;%20&#1082;&#1083;&#1072;&#1089;&#1090;&#1077;&#1088;/&#1041;&#1055;%20-%20&#1061;&#1083;&#1086;&#1087;&#1082;&#1086;&#1074;&#1099;&#1081;%20&#1082;&#1083;&#1072;&#1089;&#1090;&#1077;&#108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отчета 16"/>
      <sheetName val="ПаспортРУС"/>
      <sheetName val="ПаспортEng"/>
      <sheetName val="БП-Анг"/>
      <sheetName val="Project Cost (2)"/>
      <sheetName val="NPV-IRR-PI-PP (2)"/>
      <sheetName val="Банк данных маркетинга 2"/>
      <sheetName val="Чуств."/>
      <sheetName val="ПаспортR"/>
      <sheetName val="ПаспортE"/>
      <sheetName val="Диаг1"/>
      <sheetName val="Диаг.6"/>
      <sheetName val="Диагр"/>
      <sheetName val="Диаг-"/>
      <sheetName val="Диаг 3"/>
      <sheetName val="Input1"/>
      <sheetName val="Depreciat"/>
      <sheetName val="Loans1"/>
      <sheetName val="Input3"/>
      <sheetName val="Input4"/>
      <sheetName val="Диаг -1"/>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Чувств"/>
      <sheetName val="Диагр-----"/>
      <sheetName val="Диагр----- (2)"/>
      <sheetName val="Диагр----- (3)"/>
      <sheetName val="WorkCap (2)"/>
      <sheetName val="Ф1"/>
      <sheetName val="Ф2"/>
      <sheetName val="Класс"/>
      <sheetName val="1"/>
      <sheetName val="2"/>
      <sheetName val="3"/>
      <sheetName val="Лист1"/>
    </sheetNames>
    <sheetDataSet>
      <sheetData sheetId="0">
        <row r="3">
          <cell r="D3" t="str">
            <v>Производство ортопедических матрасов</v>
          </cell>
        </row>
        <row r="5">
          <cell r="E5" t="str">
            <v>Создание собственного производства ортопедических матрасов в широком ассортименте в целях импортозамещения и экспорта продукции</v>
          </cell>
        </row>
        <row r="6">
          <cell r="E6" t="str">
            <v>Легкая промышленность</v>
          </cell>
        </row>
        <row r="10">
          <cell r="E10" t="str">
            <v>СЭЗ "Термез", Сурхандарьинская область</v>
          </cell>
        </row>
        <row r="37">
          <cell r="E37">
            <v>21600</v>
          </cell>
          <cell r="I37">
            <v>21600</v>
          </cell>
          <cell r="L37">
            <v>21600</v>
          </cell>
        </row>
        <row r="215">
          <cell r="E215">
            <v>3263889</v>
          </cell>
        </row>
        <row r="216">
          <cell r="D216" t="str">
            <v>Вклад местного инвестора (инициатора), $</v>
          </cell>
          <cell r="E216">
            <v>1080875</v>
          </cell>
        </row>
        <row r="217">
          <cell r="D217" t="str">
            <v>Вклад иностранного инвестора, $</v>
          </cell>
          <cell r="E217">
            <v>2183014</v>
          </cell>
        </row>
        <row r="218">
          <cell r="E218">
            <v>0</v>
          </cell>
        </row>
        <row r="224">
          <cell r="E224">
            <v>70.68500707069515</v>
          </cell>
        </row>
        <row r="225">
          <cell r="E225">
            <v>0.10839873986813564</v>
          </cell>
        </row>
        <row r="226">
          <cell r="E226">
            <v>958739.36945756758</v>
          </cell>
        </row>
        <row r="227">
          <cell r="E227">
            <v>1.2552798753725618</v>
          </cell>
        </row>
        <row r="232">
          <cell r="E232" t="str">
            <v xml:space="preserve">Продукция имеет достаточный спрос, 
Привлечение новой передовой технологии, 
Подержка государства по льготам СЭЗ и др.  </v>
          </cell>
        </row>
        <row r="233">
          <cell r="E233" t="str">
            <v>Требуется квалифицированный персонал, 
Отсутствие дизайнеров и технических инженеров и др.</v>
          </cell>
        </row>
        <row r="234">
          <cell r="E234" t="str">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ell>
        </row>
        <row r="235">
          <cell r="E235" t="str">
            <v>Частичная импортная зависимость, 
Наличие конкурентов импортеров продукции высокого качества</v>
          </cell>
        </row>
      </sheetData>
      <sheetData sheetId="1"/>
      <sheetData sheetId="2"/>
      <sheetData sheetId="3">
        <row r="3">
          <cell r="D3" t="str">
            <v>Production of orthopedic mattresses</v>
          </cell>
        </row>
        <row r="5">
          <cell r="E5" t="str">
            <v>Production of orthopedic mattresses</v>
          </cell>
        </row>
        <row r="9">
          <cell r="E9" t="str">
            <v>FEZ "Termez", Surkhan-Darya region</v>
          </cell>
        </row>
        <row r="28">
          <cell r="E28" t="str">
            <v>Consumer goods for the population, furniture industry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ow r="1">
          <cell r="B1">
            <v>0</v>
          </cell>
        </row>
      </sheetData>
      <sheetData sheetId="71">
        <row r="1">
          <cell r="B1">
            <v>0</v>
          </cell>
        </row>
      </sheetData>
      <sheetData sheetId="72">
        <row r="1">
          <cell r="B1">
            <v>0</v>
          </cell>
        </row>
      </sheetData>
      <sheetData sheetId="73"/>
      <sheetData sheetId="74"/>
      <sheetData sheetId="75"/>
      <sheetData sheetId="76"/>
      <sheetData sheetId="77" refreshError="1"/>
      <sheetData sheetId="7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БП-рус"/>
      <sheetName val="База данных"/>
      <sheetName val="Project Cost (2)"/>
      <sheetName val="Полезные сайты"/>
      <sheetName val="Импорт"/>
      <sheetName val="Экспорт"/>
      <sheetName val="промпродукция"/>
      <sheetName val="Чуств."/>
      <sheetName val="Лист1"/>
      <sheetName val="Trade_Map_-_Список_экспорте (2)"/>
      <sheetName val="Р. Каракалпакстан"/>
      <sheetName val="Trade_Map_-_Список_импортеров_д"/>
      <sheetName val="Trade_Map_-_Список_экспортеров_"/>
      <sheetName val="Input1"/>
      <sheetName val="Loans1"/>
      <sheetName val="NPV-IRR-PI-DPP (2)"/>
      <sheetName val="Input3"/>
      <sheetName val="Input4"/>
      <sheetName val="0"/>
      <sheetName val="ПаспортRUS"/>
      <sheetName val="1"/>
      <sheetName val="2"/>
      <sheetName val="3"/>
      <sheetName val="4"/>
      <sheetName val="5"/>
      <sheetName val="6"/>
      <sheetName val="7"/>
      <sheetName val="8"/>
      <sheetName val="9"/>
      <sheetName val="10"/>
      <sheetName val="11"/>
      <sheetName val="12"/>
      <sheetName val="13"/>
      <sheetName val="14"/>
      <sheetName val="15"/>
      <sheetName val="16"/>
      <sheetName val="Паспорт"/>
      <sheetName val="ДЕХ"/>
      <sheetName val="ЧОР"/>
      <sheetName val="___"/>
      <sheetName val="БП-Eng"/>
      <sheetName val="_______________________________"/>
      <sheetName val="Project Cost"/>
      <sheetName val="---------"/>
      <sheetName val="ТЭП"/>
      <sheetName val="FinPlan"/>
      <sheetName val="ProdPlan"/>
      <sheetName val="SalePlan"/>
      <sheetName val="Loans"/>
      <sheetName val="CostTotal"/>
      <sheetName val="Depreciat"/>
      <sheetName val="Taxes"/>
      <sheetName val="CostSold"/>
      <sheetName val="Себестоимость"/>
      <sheetName val="ProfLoss"/>
      <sheetName val="WorkCap"/>
      <sheetName val="CashFlow"/>
      <sheetName val="Present"/>
      <sheetName val="Balance"/>
      <sheetName val="BreakPoint"/>
    </sheetNames>
    <sheetDataSet>
      <sheetData sheetId="0"/>
      <sheetData sheetId="1"/>
      <sheetData sheetId="2"/>
      <sheetData sheetId="3"/>
      <sheetData sheetId="4">
        <row r="6">
          <cell r="C6" t="str">
            <v>Показатели</v>
          </cell>
          <cell r="D6" t="str">
            <v>Затраты в национальной валюте</v>
          </cell>
          <cell r="E6" t="str">
            <v>Затраты в СКВ</v>
          </cell>
          <cell r="F6" t="str">
            <v xml:space="preserve">Всего </v>
          </cell>
          <cell r="G6" t="str">
            <v xml:space="preserve">Структура </v>
          </cell>
          <cell r="J6" t="str">
            <v xml:space="preserve">Займ / кредит </v>
          </cell>
        </row>
        <row r="7">
          <cell r="L7" t="str">
            <v>Местный инвестор</v>
          </cell>
          <cell r="M7" t="str">
            <v>Иностранный инвестор</v>
          </cell>
        </row>
        <row r="8">
          <cell r="C8" t="str">
            <v>Проектирование</v>
          </cell>
        </row>
        <row r="9">
          <cell r="C9" t="str">
            <v>Здания, сооружения, земля</v>
          </cell>
        </row>
        <row r="10">
          <cell r="C10" t="str">
            <v>Основное оборудование</v>
          </cell>
        </row>
        <row r="11">
          <cell r="C11" t="str">
            <v xml:space="preserve">Вспомогательное оборудование </v>
          </cell>
        </row>
        <row r="12">
          <cell r="C12" t="str">
            <v>Транспортные расходы, шеф-монтаж, обучение</v>
          </cell>
        </row>
        <row r="13">
          <cell r="C13" t="str">
            <v xml:space="preserve">Прочие фиксированные активы </v>
          </cell>
        </row>
        <row r="14">
          <cell r="C14" t="str">
            <v>Всего Фиксированные Активы</v>
          </cell>
        </row>
        <row r="15">
          <cell r="C15" t="str">
            <v>структура</v>
          </cell>
        </row>
        <row r="16">
          <cell r="C16" t="str">
            <v>Запасы сырья и материалов (3 месяцов)</v>
          </cell>
        </row>
        <row r="17">
          <cell r="C17" t="str">
            <v>Финансовые издержки</v>
          </cell>
        </row>
        <row r="18">
          <cell r="C18" t="str">
            <v>ВСЕГО ПЕРВОНАЧАЛЬНАЯ СТОИМОСТЬ ПРОЕКТА</v>
          </cell>
          <cell r="F18">
            <v>1335788.493560282</v>
          </cell>
          <cell r="L18">
            <v>122717.06498885344</v>
          </cell>
          <cell r="M18">
            <v>141642.85714285713</v>
          </cell>
        </row>
        <row r="19">
          <cell r="C19" t="str">
            <v>Структура</v>
          </cell>
        </row>
      </sheetData>
      <sheetData sheetId="5"/>
      <sheetData sheetId="6"/>
      <sheetData sheetId="7"/>
      <sheetData sheetId="8"/>
      <sheetData sheetId="9"/>
      <sheetData sheetId="10">
        <row r="322">
          <cell r="Q322">
            <v>39.107142857142861</v>
          </cell>
        </row>
        <row r="404">
          <cell r="D404">
            <v>6</v>
          </cell>
        </row>
        <row r="416">
          <cell r="D416">
            <v>276</v>
          </cell>
        </row>
        <row r="450">
          <cell r="D450">
            <v>6.95</v>
          </cell>
        </row>
        <row r="499">
          <cell r="D499">
            <v>7000</v>
          </cell>
        </row>
        <row r="547">
          <cell r="D547">
            <v>70</v>
          </cell>
        </row>
        <row r="585">
          <cell r="D585">
            <v>2197799.9999999995</v>
          </cell>
        </row>
        <row r="635">
          <cell r="D635">
            <v>71428.571428571435</v>
          </cell>
        </row>
      </sheetData>
      <sheetData sheetId="11"/>
      <sheetData sheetId="12"/>
      <sheetData sheetId="13">
        <row r="58">
          <cell r="C58">
            <v>194</v>
          </cell>
          <cell r="D58">
            <v>298</v>
          </cell>
          <cell r="E58">
            <v>440</v>
          </cell>
        </row>
      </sheetData>
      <sheetData sheetId="14">
        <row r="43">
          <cell r="C43">
            <v>337</v>
          </cell>
          <cell r="D43">
            <v>496</v>
          </cell>
          <cell r="E43">
            <v>488</v>
          </cell>
          <cell r="G43">
            <v>183.04576144036008</v>
          </cell>
        </row>
      </sheetData>
      <sheetData sheetId="15">
        <row r="2">
          <cell r="I2">
            <v>10500</v>
          </cell>
        </row>
      </sheetData>
      <sheetData sheetId="16"/>
      <sheetData sheetId="17">
        <row r="87">
          <cell r="D87">
            <v>800</v>
          </cell>
        </row>
      </sheetData>
      <sheetData sheetId="18"/>
      <sheetData sheetId="19">
        <row r="388">
          <cell r="B388">
            <v>40.5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6">
          <cell r="B6">
            <v>42857.142857142855</v>
          </cell>
          <cell r="C6">
            <v>0</v>
          </cell>
          <cell r="D6">
            <v>42857.142857142855</v>
          </cell>
          <cell r="G6">
            <v>0</v>
          </cell>
          <cell r="O6">
            <v>42857.142857142855</v>
          </cell>
          <cell r="P6">
            <v>0</v>
          </cell>
        </row>
        <row r="7">
          <cell r="B7">
            <v>0</v>
          </cell>
          <cell r="C7">
            <v>0</v>
          </cell>
          <cell r="D7">
            <v>0</v>
          </cell>
          <cell r="G7">
            <v>0</v>
          </cell>
          <cell r="O7">
            <v>0</v>
          </cell>
          <cell r="P7">
            <v>0</v>
          </cell>
        </row>
        <row r="8">
          <cell r="B8">
            <v>51840</v>
          </cell>
          <cell r="C8">
            <v>0</v>
          </cell>
          <cell r="D8">
            <v>51840</v>
          </cell>
          <cell r="G8">
            <v>0</v>
          </cell>
          <cell r="O8">
            <v>51840</v>
          </cell>
          <cell r="P8">
            <v>0</v>
          </cell>
        </row>
        <row r="9">
          <cell r="B9">
            <v>0</v>
          </cell>
          <cell r="C9">
            <v>1071428.5714285714</v>
          </cell>
          <cell r="D9">
            <v>1071428.5714285714</v>
          </cell>
          <cell r="G9">
            <v>949999.99999999988</v>
          </cell>
          <cell r="O9">
            <v>0</v>
          </cell>
          <cell r="P9">
            <v>121428.57142857143</v>
          </cell>
        </row>
        <row r="10">
          <cell r="B10">
            <v>0</v>
          </cell>
          <cell r="C10">
            <v>42857.142857142855</v>
          </cell>
          <cell r="D10">
            <v>42857.142857142855</v>
          </cell>
          <cell r="G10">
            <v>0</v>
          </cell>
          <cell r="O10">
            <v>0</v>
          </cell>
          <cell r="P10">
            <v>42857.142857142855</v>
          </cell>
        </row>
        <row r="11">
          <cell r="B11">
            <v>0</v>
          </cell>
          <cell r="C11">
            <v>0</v>
          </cell>
          <cell r="D11">
            <v>0</v>
          </cell>
          <cell r="G11">
            <v>0</v>
          </cell>
          <cell r="O11">
            <v>0</v>
          </cell>
          <cell r="P11">
            <v>0</v>
          </cell>
        </row>
        <row r="12">
          <cell r="B12">
            <v>0</v>
          </cell>
          <cell r="C12">
            <v>75000</v>
          </cell>
          <cell r="D12">
            <v>75000</v>
          </cell>
          <cell r="G12">
            <v>0</v>
          </cell>
          <cell r="O12">
            <v>0</v>
          </cell>
          <cell r="P12">
            <v>75000</v>
          </cell>
        </row>
        <row r="16">
          <cell r="B16">
            <v>7.3752653573478946E-2</v>
          </cell>
          <cell r="C16">
            <v>0.92624734642652096</v>
          </cell>
          <cell r="D16">
            <v>1</v>
          </cell>
          <cell r="G16">
            <v>0.73988526771607976</v>
          </cell>
          <cell r="O16">
            <v>7.3752653573478946E-2</v>
          </cell>
          <cell r="P16">
            <v>0.18636207871044116</v>
          </cell>
        </row>
        <row r="17">
          <cell r="B17">
            <v>130466.86262117673</v>
          </cell>
          <cell r="C17">
            <v>0</v>
          </cell>
          <cell r="D17">
            <v>130466.86262117673</v>
          </cell>
          <cell r="G17">
            <v>0</v>
          </cell>
          <cell r="O17">
            <v>130466.86262117673</v>
          </cell>
          <cell r="P17">
            <v>0</v>
          </cell>
        </row>
        <row r="20">
          <cell r="B20">
            <v>12463.999999999998</v>
          </cell>
          <cell r="C20">
            <v>47499.999999999993</v>
          </cell>
          <cell r="D20">
            <v>59963.999999999993</v>
          </cell>
          <cell r="G20">
            <v>0</v>
          </cell>
          <cell r="O20">
            <v>12463.999999999998</v>
          </cell>
          <cell r="P20">
            <v>47499.999999999993</v>
          </cell>
        </row>
        <row r="27">
          <cell r="B27">
            <v>237628.0054783196</v>
          </cell>
          <cell r="C27">
            <v>1236785.7142857143</v>
          </cell>
          <cell r="D27">
            <v>1474413.719764034</v>
          </cell>
          <cell r="G27">
            <v>949999.99999999988</v>
          </cell>
          <cell r="O27">
            <v>237628.0054783196</v>
          </cell>
          <cell r="P27">
            <v>286785.71428571426</v>
          </cell>
        </row>
        <row r="28">
          <cell r="B28">
            <v>0.16116779320009972</v>
          </cell>
          <cell r="C28">
            <v>0.83883220679990023</v>
          </cell>
          <cell r="D28">
            <v>1</v>
          </cell>
          <cell r="G28">
            <v>0.64432390126703265</v>
          </cell>
          <cell r="O28">
            <v>0.16116779320009972</v>
          </cell>
          <cell r="P28">
            <v>0.19450830553286741</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38">
          <cell r="E38">
            <v>1253052.3214285716</v>
          </cell>
          <cell r="F38">
            <v>1775981.2950272304</v>
          </cell>
          <cell r="G38">
            <v>1915209.3307415165</v>
          </cell>
          <cell r="H38">
            <v>2054437.3664558025</v>
          </cell>
          <cell r="I38">
            <v>2193665.4021700877</v>
          </cell>
          <cell r="J38">
            <v>2332893.4378843741</v>
          </cell>
          <cell r="K38">
            <v>2472121.4735986595</v>
          </cell>
          <cell r="L38">
            <v>2716594.3757687462</v>
          </cell>
          <cell r="M38">
            <v>2908760.7142857146</v>
          </cell>
        </row>
        <row r="71">
          <cell r="E71">
            <v>1183896.9165770197</v>
          </cell>
          <cell r="F71">
            <v>1617922.2332686507</v>
          </cell>
          <cell r="G71">
            <v>1669347.3986886512</v>
          </cell>
          <cell r="H71">
            <v>1720772.5641086509</v>
          </cell>
          <cell r="I71">
            <v>1636483.4438143652</v>
          </cell>
          <cell r="J71">
            <v>1044492.9663772227</v>
          </cell>
          <cell r="K71">
            <v>1663058.0603686515</v>
          </cell>
          <cell r="L71">
            <v>2074412.491725873</v>
          </cell>
          <cell r="M71">
            <v>1716963.2237200001</v>
          </cell>
        </row>
        <row r="73">
          <cell r="E73">
            <v>69155.404851551866</v>
          </cell>
          <cell r="F73">
            <v>158059.06175857969</v>
          </cell>
          <cell r="G73">
            <v>245861.93205286539</v>
          </cell>
          <cell r="H73">
            <v>333664.80234715156</v>
          </cell>
          <cell r="I73">
            <v>557181.95835572248</v>
          </cell>
          <cell r="J73">
            <v>1288400.4715071514</v>
          </cell>
          <cell r="K73">
            <v>809063.41323000798</v>
          </cell>
          <cell r="L73">
            <v>642181.88404287328</v>
          </cell>
          <cell r="M73">
            <v>1191797.4905657144</v>
          </cell>
        </row>
        <row r="82">
          <cell r="N82">
            <v>0.46316441509283357</v>
          </cell>
        </row>
        <row r="83">
          <cell r="N83">
            <v>4229406.8548337519</v>
          </cell>
        </row>
        <row r="84">
          <cell r="N84">
            <v>9.0650194597060185</v>
          </cell>
        </row>
        <row r="86">
          <cell r="E86">
            <v>56.557048536819387</v>
          </cell>
        </row>
      </sheetData>
      <sheetData sheetId="60"/>
      <sheetData sheetId="6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sheetData sheetId="13">
        <row r="4">
          <cell r="O4">
            <v>67.099999999999994</v>
          </cell>
        </row>
      </sheetData>
      <sheetData sheetId="14" refreshError="1"/>
      <sheetData sheetId="15"/>
      <sheetData sheetId="16">
        <row r="4">
          <cell r="O4">
            <v>67.099999999999994</v>
          </cell>
        </row>
      </sheetData>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s>
    <sheetDataSet>
      <sheetData sheetId="0"/>
      <sheetData sheetId="1"/>
      <sheetData sheetId="2"/>
      <sheetData sheetId="3"/>
      <sheetData sheetId="4">
        <row r="5">
          <cell r="E5" t="str">
            <v>в том числе</v>
          </cell>
        </row>
      </sheetData>
      <sheetData sheetId="5"/>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sheetData sheetId="64"/>
      <sheetData sheetId="65"/>
      <sheetData sheetId="66"/>
      <sheetData sheetId="67">
        <row r="4">
          <cell r="O4">
            <v>67.099999999999994</v>
          </cell>
        </row>
      </sheetData>
      <sheetData sheetId="68"/>
      <sheetData sheetId="6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sheetData sheetId="69"/>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O4">
            <v>67.099999999999994</v>
          </cell>
        </row>
      </sheetData>
      <sheetData sheetId="50">
        <row r="4">
          <cell r="O4">
            <v>67.099999999999994</v>
          </cell>
        </row>
      </sheetData>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sheetData sheetId="259"/>
      <sheetData sheetId="260"/>
      <sheetData sheetId="261"/>
      <sheetData sheetId="262"/>
      <sheetData sheetId="263"/>
      <sheetData sheetId="264"/>
      <sheetData sheetId="265"/>
      <sheetData sheetId="266"/>
      <sheetData sheetId="267"/>
      <sheetData sheetId="268"/>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sheetData sheetId="283"/>
      <sheetData sheetId="284"/>
      <sheetData sheetId="285"/>
      <sheetData sheetId="286"/>
      <sheetData sheetId="287"/>
      <sheetData sheetId="288"/>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sheetData sheetId="307"/>
      <sheetData sheetId="308"/>
      <sheetData sheetId="309"/>
      <sheetData sheetId="310"/>
      <sheetData sheetId="311"/>
      <sheetData sheetId="312"/>
      <sheetData sheetId="313"/>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efreshError="1"/>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sheetData sheetId="331"/>
      <sheetData sheetId="332"/>
      <sheetData sheetId="333"/>
      <sheetData sheetId="334"/>
      <sheetData sheetId="335"/>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sheetData sheetId="351"/>
      <sheetData sheetId="352"/>
      <sheetData sheetId="353"/>
      <sheetData sheetId="354"/>
      <sheetData sheetId="355"/>
      <sheetData sheetId="356"/>
      <sheetData sheetId="357"/>
      <sheetData sheetId="358"/>
      <sheetData sheetId="359"/>
      <sheetData sheetId="360"/>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sheetData sheetId="420">
        <row r="4">
          <cell r="O4">
            <v>67.099999999999994</v>
          </cell>
        </row>
      </sheetData>
      <sheetData sheetId="421"/>
      <sheetData sheetId="422"/>
      <sheetData sheetId="423"/>
      <sheetData sheetId="424"/>
      <sheetData sheetId="425"/>
      <sheetData sheetId="426"/>
      <sheetData sheetId="427"/>
      <sheetData sheetId="428"/>
      <sheetData sheetId="429"/>
      <sheetData sheetId="430">
        <row r="4">
          <cell r="O4">
            <v>67.099999999999994</v>
          </cell>
        </row>
      </sheetData>
      <sheetData sheetId="431"/>
      <sheetData sheetId="432"/>
      <sheetData sheetId="433"/>
      <sheetData sheetId="434"/>
      <sheetData sheetId="435"/>
      <sheetData sheetId="436"/>
      <sheetData sheetId="437"/>
      <sheetData sheetId="438">
        <row r="4">
          <cell r="O4">
            <v>67.099999999999994</v>
          </cell>
        </row>
      </sheetData>
      <sheetData sheetId="439"/>
      <sheetData sheetId="440"/>
      <sheetData sheetId="441"/>
      <sheetData sheetId="442"/>
      <sheetData sheetId="443">
        <row r="4">
          <cell r="O4">
            <v>67.099999999999994</v>
          </cell>
        </row>
      </sheetData>
      <sheetData sheetId="444">
        <row r="4">
          <cell r="O4">
            <v>67.099999999999994</v>
          </cell>
        </row>
      </sheetData>
      <sheetData sheetId="445"/>
      <sheetData sheetId="446">
        <row r="4">
          <cell r="O4">
            <v>67.099999999999994</v>
          </cell>
        </row>
      </sheetData>
      <sheetData sheetId="447"/>
      <sheetData sheetId="448"/>
      <sheetData sheetId="449"/>
      <sheetData sheetId="450"/>
      <sheetData sheetId="451"/>
      <sheetData sheetId="452"/>
      <sheetData sheetId="453"/>
      <sheetData sheetId="454"/>
      <sheetData sheetId="455"/>
      <sheetData sheetId="456">
        <row r="4">
          <cell r="O4">
            <v>67.099999999999994</v>
          </cell>
        </row>
      </sheetData>
      <sheetData sheetId="457"/>
      <sheetData sheetId="458"/>
      <sheetData sheetId="459"/>
      <sheetData sheetId="460"/>
      <sheetData sheetId="461"/>
      <sheetData sheetId="462"/>
      <sheetData sheetId="463"/>
      <sheetData sheetId="464"/>
      <sheetData sheetId="465"/>
      <sheetData sheetId="466"/>
      <sheetData sheetId="467"/>
      <sheetData sheetId="468"/>
      <sheetData sheetId="469">
        <row r="4">
          <cell r="O4">
            <v>67.099999999999994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БП"/>
      <sheetName val="Project Cost (2)"/>
      <sheetName val="NPV-IRR-PI-DPP (2)"/>
      <sheetName val="Чуств."/>
      <sheetName val="БП-Eng"/>
      <sheetName val="Технология"/>
      <sheetName val="Лист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вопросы"/>
      <sheetName val="База данных2"/>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БП - Хлопковый кластер"/>
    </sheetNames>
    <definedNames>
      <definedName name="_a1Z"/>
      <definedName name="_a2Z"/>
      <definedName name="BlankMacro1"/>
      <definedName name="oy" refersTo="#ССЫЛКА!"/>
      <definedName name="yil" refersTo="#ССЫЛКА!"/>
      <definedName name="дел"/>
      <definedName name="прилож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744A-DB69-45C3-BCDA-0A0FC43B41F1}">
  <sheetPr>
    <pageSetUpPr fitToPage="1"/>
  </sheetPr>
  <dimension ref="A3:AI49"/>
  <sheetViews>
    <sheetView topLeftCell="X1" zoomScale="62" zoomScaleNormal="62" workbookViewId="0">
      <selection activeCell="AA12" sqref="AA12:AI12"/>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hidden="1" customWidth="1" outlineLevel="1" collapsed="1"/>
    <col min="13" max="13" width="30.85546875" style="1" hidden="1" customWidth="1" outlineLevel="1"/>
    <col min="14" max="14" width="17.5703125" style="1" hidden="1" customWidth="1" outlineLevel="1"/>
    <col min="15" max="16" width="0" style="1" hidden="1" customWidth="1" outlineLevel="1"/>
    <col min="17" max="17" width="20.5703125" style="1" hidden="1" customWidth="1" outlineLevel="1"/>
    <col min="18" max="18" width="12.28515625" style="1" hidden="1" customWidth="1" outlineLevel="1"/>
    <col min="19" max="19" width="13.42578125" style="1" hidden="1" customWidth="1" outlineLevel="1"/>
    <col min="20" max="20" width="18.42578125" style="1" hidden="1" customWidth="1" outlineLevel="1"/>
    <col min="21" max="21" width="11.85546875" style="1" hidden="1" customWidth="1" outlineLevel="1"/>
    <col min="22" max="22" width="11.28515625" style="1" hidden="1" customWidth="1" outlineLevel="1"/>
    <col min="23" max="23" width="11.140625" style="1" hidden="1" customWidth="1" outlineLevel="1"/>
    <col min="24" max="24" width="7.28515625" style="1" customWidth="1" collapsed="1"/>
    <col min="25" max="25" width="46.140625" style="1" customWidth="1"/>
    <col min="26" max="26" width="17.42578125" style="1" customWidth="1"/>
    <col min="27" max="27" width="11.5703125" style="1"/>
    <col min="28" max="28" width="14.5703125" style="1" customWidth="1"/>
    <col min="29" max="29" width="15.7109375" style="1" customWidth="1"/>
    <col min="30" max="30" width="13.28515625" style="1" customWidth="1"/>
    <col min="31" max="31" width="17" style="1" customWidth="1"/>
    <col min="32" max="32" width="14.5703125" style="1" customWidth="1"/>
    <col min="33" max="33" width="13.5703125" style="1" customWidth="1"/>
    <col min="34" max="34" width="11.28515625" style="1" customWidth="1"/>
    <col min="35" max="35" width="14.7109375" style="1" customWidth="1"/>
    <col min="36" max="16384" width="11.5703125" style="1"/>
  </cols>
  <sheetData>
    <row r="3" spans="1:35" ht="18">
      <c r="J3" s="1" t="s">
        <v>0</v>
      </c>
      <c r="K3" s="1" t="s">
        <v>1</v>
      </c>
      <c r="V3" s="2" t="s">
        <v>2</v>
      </c>
      <c r="W3" s="2" t="s">
        <v>3</v>
      </c>
      <c r="Y3" s="3"/>
      <c r="Z3" s="3"/>
      <c r="AA3" s="3"/>
      <c r="AB3" s="3"/>
      <c r="AC3" s="3"/>
      <c r="AD3" s="3"/>
      <c r="AE3" s="3"/>
      <c r="AF3" s="3"/>
      <c r="AG3" s="3"/>
      <c r="AH3" s="4" t="s">
        <v>4</v>
      </c>
      <c r="AI3" s="4" t="s">
        <v>5</v>
      </c>
    </row>
    <row r="4" spans="1:35" ht="18">
      <c r="E4" s="5" t="s">
        <v>6</v>
      </c>
      <c r="F4" s="6"/>
      <c r="G4" s="6"/>
      <c r="J4" s="1" t="s">
        <v>7</v>
      </c>
      <c r="K4" s="7">
        <v>44053</v>
      </c>
      <c r="L4" s="7"/>
      <c r="P4" s="5" t="s">
        <v>6</v>
      </c>
      <c r="Q4" s="6"/>
      <c r="R4" s="6"/>
      <c r="V4" s="1" t="s">
        <v>7</v>
      </c>
      <c r="W4" s="7">
        <v>44053</v>
      </c>
      <c r="Y4" s="3"/>
      <c r="Z4" s="3"/>
      <c r="AA4" s="3"/>
      <c r="AB4" s="8" t="s">
        <v>8</v>
      </c>
      <c r="AC4" s="3"/>
      <c r="AD4" s="3"/>
      <c r="AE4" s="3"/>
      <c r="AF4" s="3"/>
      <c r="AG4" s="3"/>
      <c r="AH4" s="9" t="s">
        <v>9</v>
      </c>
      <c r="AI4" s="10">
        <v>44274</v>
      </c>
    </row>
    <row r="5" spans="1:35" ht="18">
      <c r="E5" s="5"/>
      <c r="F5" s="6"/>
      <c r="G5" s="6"/>
      <c r="P5" s="5"/>
      <c r="Q5" s="6"/>
      <c r="R5" s="6"/>
      <c r="Y5" s="3"/>
      <c r="Z5" s="3"/>
      <c r="AA5" s="3"/>
      <c r="AB5" s="8"/>
      <c r="AC5" s="3"/>
      <c r="AD5" s="3"/>
      <c r="AE5" s="3"/>
      <c r="AF5" s="3"/>
      <c r="AG5" s="3"/>
      <c r="AH5" s="3"/>
      <c r="AI5" s="3"/>
    </row>
    <row r="6" spans="1:35" ht="19.5" customHeight="1">
      <c r="A6" s="11" t="s">
        <v>10</v>
      </c>
      <c r="B6" s="11"/>
      <c r="C6" s="11"/>
      <c r="D6" s="11"/>
      <c r="E6" s="11"/>
      <c r="F6" s="11"/>
      <c r="G6" s="11"/>
      <c r="H6" s="11"/>
      <c r="I6" s="11"/>
      <c r="J6" s="11"/>
      <c r="K6" s="11"/>
      <c r="L6" s="12"/>
      <c r="M6" s="13" t="s">
        <v>10</v>
      </c>
      <c r="N6" s="13"/>
      <c r="O6" s="13"/>
      <c r="P6" s="13"/>
      <c r="Q6" s="13"/>
      <c r="R6" s="13"/>
      <c r="S6" s="13"/>
      <c r="T6" s="13"/>
      <c r="U6" s="13"/>
      <c r="V6" s="13"/>
      <c r="W6" s="13"/>
      <c r="Y6" s="14" t="s">
        <v>11</v>
      </c>
      <c r="Z6" s="14"/>
      <c r="AA6" s="14"/>
      <c r="AB6" s="14"/>
      <c r="AC6" s="14"/>
      <c r="AD6" s="14"/>
      <c r="AE6" s="14"/>
      <c r="AF6" s="14"/>
      <c r="AG6" s="14"/>
      <c r="AH6" s="14"/>
      <c r="AI6" s="14"/>
    </row>
    <row r="7" spans="1:35" ht="30.75" thickBot="1">
      <c r="A7" s="11" t="str">
        <f>'[1]БП-Анг'!D3</f>
        <v>Production of orthopedic mattresses</v>
      </c>
      <c r="B7" s="11"/>
      <c r="C7" s="11"/>
      <c r="D7" s="11"/>
      <c r="E7" s="11"/>
      <c r="F7" s="11"/>
      <c r="G7" s="11"/>
      <c r="H7" s="11"/>
      <c r="I7" s="11"/>
      <c r="J7" s="11"/>
      <c r="K7" s="11"/>
      <c r="L7" s="12"/>
      <c r="M7" s="11" t="str">
        <f>'[1]БП-Анг'!D3</f>
        <v>Production of orthopedic mattresses</v>
      </c>
      <c r="N7" s="11"/>
      <c r="O7" s="11"/>
      <c r="P7" s="11"/>
      <c r="Q7" s="11"/>
      <c r="R7" s="11"/>
      <c r="S7" s="11"/>
      <c r="T7" s="11"/>
      <c r="U7" s="11"/>
      <c r="V7" s="11"/>
      <c r="W7" s="11"/>
      <c r="Y7" s="15" t="str">
        <f>'БП-рус'!D7</f>
        <v>Переработка вермикулита</v>
      </c>
      <c r="Z7" s="15"/>
      <c r="AA7" s="15"/>
      <c r="AB7" s="15"/>
      <c r="AC7" s="15"/>
      <c r="AD7" s="15"/>
      <c r="AE7" s="15"/>
      <c r="AF7" s="15"/>
      <c r="AG7" s="15"/>
      <c r="AH7" s="15"/>
      <c r="AI7" s="15"/>
    </row>
    <row r="8" spans="1:35" ht="101.25" customHeight="1" thickTop="1" thickBot="1">
      <c r="A8" s="16" t="s">
        <v>12</v>
      </c>
      <c r="B8" s="17" t="s">
        <v>13</v>
      </c>
      <c r="C8" s="18"/>
      <c r="D8" s="18"/>
      <c r="E8" s="18"/>
      <c r="F8" s="18"/>
      <c r="G8" s="18"/>
      <c r="H8" s="18"/>
      <c r="I8" s="18"/>
      <c r="J8" s="18"/>
      <c r="K8" s="19"/>
      <c r="L8" s="20"/>
      <c r="M8" s="21" t="s">
        <v>12</v>
      </c>
      <c r="N8" s="22" t="str">
        <f>'[1]БП-Анг'!E5</f>
        <v>Production of orthopedic mattresses</v>
      </c>
      <c r="O8" s="23"/>
      <c r="P8" s="23"/>
      <c r="Q8" s="23"/>
      <c r="R8" s="23"/>
      <c r="S8" s="23"/>
      <c r="T8" s="23"/>
      <c r="U8" s="23"/>
      <c r="V8" s="23"/>
      <c r="W8" s="24"/>
      <c r="Y8" s="25" t="s">
        <v>14</v>
      </c>
      <c r="Z8" s="26" t="str">
        <f>'БП-рус'!$E$9</f>
        <v>Добыча вермикулитовой руды и производство изделий из него</v>
      </c>
      <c r="AA8" s="26"/>
      <c r="AB8" s="26"/>
      <c r="AC8" s="26"/>
      <c r="AD8" s="26"/>
      <c r="AE8" s="26"/>
      <c r="AF8" s="26"/>
      <c r="AG8" s="26"/>
      <c r="AH8" s="26"/>
      <c r="AI8" s="26"/>
    </row>
    <row r="9" spans="1:35" ht="52.5" customHeight="1" thickTop="1" thickBot="1">
      <c r="A9" s="27" t="s">
        <v>15</v>
      </c>
      <c r="B9" s="28" t="s">
        <v>16</v>
      </c>
      <c r="C9" s="29"/>
      <c r="D9" s="29"/>
      <c r="E9" s="29"/>
      <c r="F9" s="29"/>
      <c r="G9" s="29"/>
      <c r="H9" s="29"/>
      <c r="I9" s="29"/>
      <c r="J9" s="29"/>
      <c r="K9" s="30"/>
      <c r="L9" s="20"/>
      <c r="M9" s="21" t="s">
        <v>15</v>
      </c>
      <c r="N9" s="22" t="str">
        <f>'[1]БП-Анг'!E28</f>
        <v>Consumer goods for the population, furniture industry</v>
      </c>
      <c r="O9" s="23"/>
      <c r="P9" s="23"/>
      <c r="Q9" s="23"/>
      <c r="R9" s="23"/>
      <c r="S9" s="23"/>
      <c r="T9" s="23"/>
      <c r="U9" s="23"/>
      <c r="V9" s="23"/>
      <c r="W9" s="24"/>
      <c r="Y9" s="25" t="s">
        <v>17</v>
      </c>
      <c r="Z9" s="26" t="s">
        <v>18</v>
      </c>
      <c r="AA9" s="26"/>
      <c r="AB9" s="26"/>
      <c r="AC9" s="26"/>
      <c r="AD9" s="26"/>
      <c r="AE9" s="26"/>
      <c r="AF9" s="26"/>
      <c r="AG9" s="26"/>
      <c r="AH9" s="26"/>
      <c r="AI9" s="26"/>
    </row>
    <row r="10" spans="1:35" ht="34.5" customHeight="1" thickTop="1" thickBot="1">
      <c r="A10" s="27" t="s">
        <v>19</v>
      </c>
      <c r="B10" s="28" t="s">
        <v>20</v>
      </c>
      <c r="C10" s="29"/>
      <c r="D10" s="29"/>
      <c r="E10" s="29" t="s">
        <v>21</v>
      </c>
      <c r="F10" s="29"/>
      <c r="G10" s="29"/>
      <c r="H10" s="29" t="s">
        <v>22</v>
      </c>
      <c r="I10" s="29"/>
      <c r="J10" s="29"/>
      <c r="K10" s="30"/>
      <c r="L10" s="20"/>
      <c r="M10" s="21" t="s">
        <v>19</v>
      </c>
      <c r="N10" s="22" t="str">
        <f>'[1]БП-Анг'!E9</f>
        <v>FEZ "Termez", Surkhan-Darya region</v>
      </c>
      <c r="O10" s="23"/>
      <c r="P10" s="23"/>
      <c r="Q10" s="23"/>
      <c r="R10" s="24"/>
      <c r="S10" s="22" t="s">
        <v>23</v>
      </c>
      <c r="T10" s="23"/>
      <c r="U10" s="24"/>
      <c r="V10" s="31" t="s">
        <v>24</v>
      </c>
      <c r="W10" s="31" t="s">
        <v>25</v>
      </c>
      <c r="Y10" s="25" t="s">
        <v>26</v>
      </c>
      <c r="Z10" s="32" t="str">
        <f>'БП-рус'!E14</f>
        <v>Караузякский район Республика Каракалпакстан</v>
      </c>
      <c r="AA10" s="33"/>
      <c r="AB10" s="33"/>
      <c r="AC10" s="33"/>
      <c r="AD10" s="33"/>
      <c r="AE10" s="33"/>
      <c r="AF10" s="33"/>
      <c r="AG10" s="33"/>
      <c r="AH10" s="33"/>
      <c r="AI10" s="34"/>
    </row>
    <row r="11" spans="1:35" ht="36" customHeight="1" thickTop="1" thickBot="1">
      <c r="A11" s="27" t="s">
        <v>27</v>
      </c>
      <c r="B11" s="28"/>
      <c r="C11" s="29"/>
      <c r="D11" s="29"/>
      <c r="E11" s="29"/>
      <c r="F11" s="29"/>
      <c r="G11" s="29"/>
      <c r="H11" s="29"/>
      <c r="I11" s="29"/>
      <c r="J11" s="29"/>
      <c r="K11" s="30"/>
      <c r="L11" s="20"/>
      <c r="M11" s="21" t="s">
        <v>27</v>
      </c>
      <c r="N11" s="35" t="s">
        <v>28</v>
      </c>
      <c r="O11" s="36">
        <f>'[1]Форма-отчета 16'!E37+'[1]Форма-отчета 16'!I37+'[1]Форма-отчета 16'!L37</f>
        <v>64800</v>
      </c>
      <c r="P11" s="37"/>
      <c r="Q11" s="37"/>
      <c r="R11" s="37"/>
      <c r="S11" s="37"/>
      <c r="T11" s="37"/>
      <c r="U11" s="37"/>
      <c r="V11" s="37"/>
      <c r="W11" s="38"/>
      <c r="Y11" s="25" t="s">
        <v>29</v>
      </c>
      <c r="Z11" s="39" t="s">
        <v>30</v>
      </c>
      <c r="AA11" s="40">
        <f>'БП-рус'!E43</f>
        <v>5175</v>
      </c>
      <c r="AB11" s="41"/>
      <c r="AC11" s="41"/>
      <c r="AD11" s="41"/>
      <c r="AE11" s="41"/>
      <c r="AF11" s="41"/>
      <c r="AG11" s="41"/>
      <c r="AH11" s="41"/>
      <c r="AI11" s="42"/>
    </row>
    <row r="12" spans="1:35" ht="40.5" customHeight="1" thickTop="1" thickBot="1">
      <c r="A12" s="27" t="s">
        <v>31</v>
      </c>
      <c r="B12" s="28" t="s">
        <v>32</v>
      </c>
      <c r="C12" s="29"/>
      <c r="D12" s="29"/>
      <c r="E12" s="29"/>
      <c r="F12" s="29"/>
      <c r="G12" s="29"/>
      <c r="H12" s="29"/>
      <c r="I12" s="29"/>
      <c r="J12" s="29"/>
      <c r="K12" s="30"/>
      <c r="L12" s="20"/>
      <c r="M12" s="21" t="s">
        <v>31</v>
      </c>
      <c r="N12" s="35" t="s">
        <v>33</v>
      </c>
      <c r="O12" s="36">
        <f>'[1]Форма-отчета 16'!E215</f>
        <v>3263889</v>
      </c>
      <c r="P12" s="37"/>
      <c r="Q12" s="37"/>
      <c r="R12" s="37"/>
      <c r="S12" s="37"/>
      <c r="T12" s="37"/>
      <c r="U12" s="37"/>
      <c r="V12" s="37"/>
      <c r="W12" s="38"/>
      <c r="Y12" s="25" t="s">
        <v>34</v>
      </c>
      <c r="Z12" s="39" t="s">
        <v>33</v>
      </c>
      <c r="AA12" s="40">
        <f>'БП-рус'!E19</f>
        <v>524413.7197640338</v>
      </c>
      <c r="AB12" s="41"/>
      <c r="AC12" s="41"/>
      <c r="AD12" s="41"/>
      <c r="AE12" s="41"/>
      <c r="AF12" s="41"/>
      <c r="AG12" s="41"/>
      <c r="AH12" s="41"/>
      <c r="AI12" s="42"/>
    </row>
    <row r="13" spans="1:35" ht="36" customHeight="1" thickTop="1" thickBot="1">
      <c r="A13" s="27" t="s">
        <v>35</v>
      </c>
      <c r="B13" s="28" t="s">
        <v>36</v>
      </c>
      <c r="C13" s="29"/>
      <c r="D13" s="29"/>
      <c r="E13" s="29"/>
      <c r="F13" s="29"/>
      <c r="G13" s="29"/>
      <c r="H13" s="29"/>
      <c r="I13" s="29"/>
      <c r="J13" s="29"/>
      <c r="K13" s="30"/>
      <c r="L13" s="20"/>
      <c r="M13" s="21" t="s">
        <v>35</v>
      </c>
      <c r="N13" s="35" t="s">
        <v>37</v>
      </c>
      <c r="O13" s="36">
        <f>'[1]Форма-отчета 16'!E224</f>
        <v>70.68500707069515</v>
      </c>
      <c r="P13" s="37"/>
      <c r="Q13" s="37"/>
      <c r="R13" s="37"/>
      <c r="S13" s="37"/>
      <c r="T13" s="37"/>
      <c r="U13" s="37"/>
      <c r="V13" s="37"/>
      <c r="W13" s="38"/>
      <c r="Y13" s="25" t="s">
        <v>38</v>
      </c>
      <c r="Z13" s="39" t="s">
        <v>39</v>
      </c>
      <c r="AA13" s="40">
        <f>'БП-рус'!E220</f>
        <v>56.557048536819387</v>
      </c>
      <c r="AB13" s="41"/>
      <c r="AC13" s="41"/>
      <c r="AD13" s="41"/>
      <c r="AE13" s="41"/>
      <c r="AF13" s="41"/>
      <c r="AG13" s="41"/>
      <c r="AH13" s="41"/>
      <c r="AI13" s="42"/>
    </row>
    <row r="14" spans="1:35" ht="26.25" customHeight="1" thickTop="1" thickBot="1">
      <c r="A14" s="43" t="s">
        <v>40</v>
      </c>
      <c r="B14" s="28" t="s">
        <v>41</v>
      </c>
      <c r="C14" s="29"/>
      <c r="D14" s="29"/>
      <c r="E14" s="29"/>
      <c r="F14" s="29"/>
      <c r="G14" s="29"/>
      <c r="H14" s="29"/>
      <c r="I14" s="29"/>
      <c r="J14" s="29"/>
      <c r="K14" s="30"/>
      <c r="L14" s="20"/>
      <c r="M14" s="44" t="s">
        <v>40</v>
      </c>
      <c r="N14" s="45" t="s">
        <v>42</v>
      </c>
      <c r="O14" s="46"/>
      <c r="P14" s="47"/>
      <c r="Q14" s="48" t="s">
        <v>24</v>
      </c>
      <c r="R14" s="49"/>
      <c r="S14" s="50"/>
      <c r="T14" s="48" t="s">
        <v>25</v>
      </c>
      <c r="U14" s="49"/>
      <c r="V14" s="49"/>
      <c r="W14" s="51"/>
      <c r="Y14" s="52" t="s">
        <v>43</v>
      </c>
      <c r="Z14" s="53" t="s">
        <v>44</v>
      </c>
      <c r="AA14" s="54"/>
      <c r="AB14" s="54"/>
      <c r="AC14" s="55" t="s">
        <v>45</v>
      </c>
      <c r="AD14" s="55"/>
      <c r="AE14" s="55"/>
      <c r="AF14" s="55"/>
      <c r="AG14" s="55"/>
      <c r="AH14" s="55"/>
      <c r="AI14" s="56"/>
    </row>
    <row r="15" spans="1:35" ht="24.75" customHeight="1" thickTop="1" thickBot="1">
      <c r="A15" s="57"/>
      <c r="B15" s="58"/>
      <c r="C15" s="59"/>
      <c r="D15" s="59"/>
      <c r="E15" s="59"/>
      <c r="F15" s="59"/>
      <c r="G15" s="59"/>
      <c r="H15" s="59"/>
      <c r="I15" s="59"/>
      <c r="J15" s="59"/>
      <c r="K15" s="60"/>
      <c r="L15" s="20"/>
      <c r="M15" s="61"/>
      <c r="N15" s="62" t="s">
        <v>46</v>
      </c>
      <c r="O15" s="63"/>
      <c r="P15" s="28"/>
      <c r="Q15" s="64" t="s">
        <v>24</v>
      </c>
      <c r="R15" s="65"/>
      <c r="S15" s="66"/>
      <c r="T15" s="64" t="s">
        <v>25</v>
      </c>
      <c r="U15" s="65"/>
      <c r="V15" s="65"/>
      <c r="W15" s="67"/>
      <c r="Y15" s="52"/>
      <c r="Z15" s="68" t="s">
        <v>47</v>
      </c>
      <c r="AA15" s="69"/>
      <c r="AB15" s="69"/>
      <c r="AC15" s="70" t="s">
        <v>45</v>
      </c>
      <c r="AD15" s="70"/>
      <c r="AE15" s="70"/>
      <c r="AF15" s="70"/>
      <c r="AG15" s="70"/>
      <c r="AH15" s="70"/>
      <c r="AI15" s="71"/>
    </row>
    <row r="16" spans="1:35" ht="26.25" customHeight="1" thickTop="1" thickBot="1">
      <c r="A16" s="72"/>
      <c r="B16" s="58"/>
      <c r="C16" s="59"/>
      <c r="D16" s="59"/>
      <c r="E16" s="59"/>
      <c r="F16" s="59"/>
      <c r="G16" s="59"/>
      <c r="H16" s="59"/>
      <c r="I16" s="59"/>
      <c r="J16" s="59"/>
      <c r="K16" s="60"/>
      <c r="L16" s="20"/>
      <c r="M16" s="73"/>
      <c r="N16" s="74" t="s">
        <v>48</v>
      </c>
      <c r="O16" s="75"/>
      <c r="P16" s="76"/>
      <c r="Q16" s="77" t="s">
        <v>24</v>
      </c>
      <c r="R16" s="78"/>
      <c r="S16" s="79"/>
      <c r="T16" s="77" t="s">
        <v>25</v>
      </c>
      <c r="U16" s="78"/>
      <c r="V16" s="78"/>
      <c r="W16" s="80"/>
      <c r="Y16" s="52"/>
      <c r="Z16" s="81" t="s">
        <v>49</v>
      </c>
      <c r="AA16" s="82"/>
      <c r="AB16" s="82"/>
      <c r="AC16" s="83"/>
      <c r="AD16" s="83"/>
      <c r="AE16" s="83"/>
      <c r="AF16" s="83" t="s">
        <v>50</v>
      </c>
      <c r="AG16" s="83"/>
      <c r="AH16" s="83"/>
      <c r="AI16" s="84"/>
    </row>
    <row r="17" spans="1:35" ht="39.75" customHeight="1" thickTop="1" thickBot="1">
      <c r="A17" s="27" t="s">
        <v>51</v>
      </c>
      <c r="B17" s="28" t="s">
        <v>52</v>
      </c>
      <c r="C17" s="29"/>
      <c r="D17" s="29"/>
      <c r="E17" s="29"/>
      <c r="F17" s="29"/>
      <c r="G17" s="29"/>
      <c r="H17" s="29"/>
      <c r="I17" s="29"/>
      <c r="J17" s="29"/>
      <c r="K17" s="30"/>
      <c r="L17" s="20"/>
      <c r="M17" s="44" t="s">
        <v>53</v>
      </c>
      <c r="N17" s="45" t="s">
        <v>54</v>
      </c>
      <c r="O17" s="46"/>
      <c r="P17" s="47"/>
      <c r="Q17" s="48" t="s">
        <v>24</v>
      </c>
      <c r="R17" s="49"/>
      <c r="S17" s="50"/>
      <c r="T17" s="48" t="s">
        <v>25</v>
      </c>
      <c r="U17" s="49"/>
      <c r="V17" s="49"/>
      <c r="W17" s="51"/>
      <c r="Y17" s="52" t="s">
        <v>55</v>
      </c>
      <c r="Z17" s="53" t="s">
        <v>56</v>
      </c>
      <c r="AA17" s="54"/>
      <c r="AB17" s="54"/>
      <c r="AC17" s="55" t="s">
        <v>45</v>
      </c>
      <c r="AD17" s="55"/>
      <c r="AE17" s="55"/>
      <c r="AF17" s="55"/>
      <c r="AG17" s="55"/>
      <c r="AH17" s="55"/>
      <c r="AI17" s="56"/>
    </row>
    <row r="18" spans="1:35" ht="27" customHeight="1" thickTop="1" thickBot="1">
      <c r="A18" s="27"/>
      <c r="B18" s="58"/>
      <c r="C18" s="59"/>
      <c r="D18" s="59"/>
      <c r="E18" s="59"/>
      <c r="F18" s="59"/>
      <c r="G18" s="59"/>
      <c r="H18" s="59"/>
      <c r="I18" s="59"/>
      <c r="J18" s="59"/>
      <c r="K18" s="60"/>
      <c r="L18" s="20"/>
      <c r="M18" s="61"/>
      <c r="N18" s="62" t="s">
        <v>57</v>
      </c>
      <c r="O18" s="63"/>
      <c r="P18" s="28"/>
      <c r="Q18" s="64"/>
      <c r="R18" s="65"/>
      <c r="S18" s="66"/>
      <c r="T18" s="64" t="s">
        <v>25</v>
      </c>
      <c r="U18" s="65"/>
      <c r="V18" s="65"/>
      <c r="W18" s="67"/>
      <c r="Y18" s="52"/>
      <c r="Z18" s="68" t="s">
        <v>58</v>
      </c>
      <c r="AA18" s="69"/>
      <c r="AB18" s="69"/>
      <c r="AC18" s="70"/>
      <c r="AD18" s="70"/>
      <c r="AE18" s="70"/>
      <c r="AF18" s="70" t="s">
        <v>50</v>
      </c>
      <c r="AG18" s="70"/>
      <c r="AH18" s="70"/>
      <c r="AI18" s="71"/>
    </row>
    <row r="19" spans="1:35" ht="21.75" customHeight="1" thickTop="1" thickBot="1">
      <c r="A19" s="27"/>
      <c r="B19" s="58"/>
      <c r="C19" s="59"/>
      <c r="D19" s="59"/>
      <c r="E19" s="59"/>
      <c r="F19" s="59"/>
      <c r="G19" s="59"/>
      <c r="H19" s="59"/>
      <c r="I19" s="59"/>
      <c r="J19" s="59"/>
      <c r="K19" s="60"/>
      <c r="L19" s="20"/>
      <c r="M19" s="61"/>
      <c r="N19" s="62" t="s">
        <v>59</v>
      </c>
      <c r="O19" s="63"/>
      <c r="P19" s="28"/>
      <c r="Q19" s="64"/>
      <c r="R19" s="65"/>
      <c r="S19" s="66"/>
      <c r="T19" s="64" t="s">
        <v>25</v>
      </c>
      <c r="U19" s="65"/>
      <c r="V19" s="65"/>
      <c r="W19" s="67"/>
      <c r="Y19" s="52"/>
      <c r="Z19" s="68" t="s">
        <v>60</v>
      </c>
      <c r="AA19" s="69"/>
      <c r="AB19" s="69"/>
      <c r="AC19" s="70"/>
      <c r="AD19" s="70"/>
      <c r="AE19" s="70"/>
      <c r="AF19" s="70" t="s">
        <v>50</v>
      </c>
      <c r="AG19" s="70"/>
      <c r="AH19" s="70"/>
      <c r="AI19" s="71"/>
    </row>
    <row r="20" spans="1:35" ht="29.25" customHeight="1" thickTop="1" thickBot="1">
      <c r="A20" s="27"/>
      <c r="B20" s="58"/>
      <c r="C20" s="59"/>
      <c r="D20" s="59"/>
      <c r="E20" s="59"/>
      <c r="F20" s="59"/>
      <c r="G20" s="59"/>
      <c r="H20" s="59"/>
      <c r="I20" s="59"/>
      <c r="J20" s="59"/>
      <c r="K20" s="60"/>
      <c r="L20" s="20"/>
      <c r="M20" s="73"/>
      <c r="N20" s="74" t="s">
        <v>61</v>
      </c>
      <c r="O20" s="75"/>
      <c r="P20" s="76"/>
      <c r="Q20" s="77"/>
      <c r="R20" s="78"/>
      <c r="S20" s="79"/>
      <c r="T20" s="77" t="s">
        <v>25</v>
      </c>
      <c r="U20" s="78"/>
      <c r="V20" s="78"/>
      <c r="W20" s="80"/>
      <c r="Y20" s="52"/>
      <c r="Z20" s="81" t="s">
        <v>62</v>
      </c>
      <c r="AA20" s="82"/>
      <c r="AB20" s="82"/>
      <c r="AC20" s="83"/>
      <c r="AD20" s="83"/>
      <c r="AE20" s="83"/>
      <c r="AF20" s="83" t="s">
        <v>50</v>
      </c>
      <c r="AG20" s="83"/>
      <c r="AH20" s="83"/>
      <c r="AI20" s="84"/>
    </row>
    <row r="21" spans="1:35" ht="30" customHeight="1" thickTop="1" thickBot="1">
      <c r="A21" s="27" t="s">
        <v>63</v>
      </c>
      <c r="B21" s="28" t="s">
        <v>64</v>
      </c>
      <c r="C21" s="29"/>
      <c r="D21" s="29"/>
      <c r="E21" s="29"/>
      <c r="F21" s="29"/>
      <c r="G21" s="29"/>
      <c r="H21" s="29"/>
      <c r="I21" s="29"/>
      <c r="J21" s="29"/>
      <c r="K21" s="30"/>
      <c r="L21" s="20"/>
      <c r="M21" s="44" t="s">
        <v>65</v>
      </c>
      <c r="N21" s="45" t="s">
        <v>66</v>
      </c>
      <c r="O21" s="46"/>
      <c r="P21" s="47"/>
      <c r="Q21" s="48" t="s">
        <v>24</v>
      </c>
      <c r="R21" s="49"/>
      <c r="S21" s="50"/>
      <c r="T21" s="48" t="s">
        <v>25</v>
      </c>
      <c r="U21" s="49"/>
      <c r="V21" s="49"/>
      <c r="W21" s="51"/>
      <c r="Y21" s="52" t="s">
        <v>67</v>
      </c>
      <c r="Z21" s="85" t="s">
        <v>50</v>
      </c>
      <c r="AA21" s="86"/>
      <c r="AB21" s="86"/>
      <c r="AC21" s="86"/>
      <c r="AD21" s="86"/>
      <c r="AE21" s="86"/>
      <c r="AF21" s="86"/>
      <c r="AG21" s="86"/>
      <c r="AH21" s="86"/>
      <c r="AI21" s="87"/>
    </row>
    <row r="22" spans="1:35" ht="45" customHeight="1" thickTop="1" thickBot="1">
      <c r="A22" s="27"/>
      <c r="B22" s="58"/>
      <c r="C22" s="59"/>
      <c r="D22" s="59"/>
      <c r="E22" s="59"/>
      <c r="F22" s="59"/>
      <c r="G22" s="59"/>
      <c r="H22" s="59"/>
      <c r="I22" s="59"/>
      <c r="J22" s="59"/>
      <c r="K22" s="60"/>
      <c r="L22" s="20"/>
      <c r="M22" s="73"/>
      <c r="N22" s="74" t="s">
        <v>68</v>
      </c>
      <c r="O22" s="75"/>
      <c r="P22" s="76"/>
      <c r="Q22" s="88" t="s">
        <v>69</v>
      </c>
      <c r="R22" s="89"/>
      <c r="S22" s="89"/>
      <c r="T22" s="89"/>
      <c r="U22" s="89"/>
      <c r="V22" s="89"/>
      <c r="W22" s="90"/>
      <c r="Y22" s="52"/>
      <c r="Z22" s="91" t="s">
        <v>70</v>
      </c>
      <c r="AA22" s="92"/>
      <c r="AB22" s="92"/>
      <c r="AC22" s="92"/>
      <c r="AD22" s="92"/>
      <c r="AE22" s="92"/>
      <c r="AF22" s="92"/>
      <c r="AG22" s="92"/>
      <c r="AH22" s="92"/>
      <c r="AI22" s="93"/>
    </row>
    <row r="23" spans="1:35" ht="28.5" customHeight="1" thickTop="1" thickBot="1">
      <c r="A23" s="94" t="s">
        <v>71</v>
      </c>
      <c r="B23" s="28" t="s">
        <v>21</v>
      </c>
      <c r="C23" s="29"/>
      <c r="D23" s="29"/>
      <c r="E23" s="29"/>
      <c r="F23" s="29"/>
      <c r="G23" s="29" t="s">
        <v>22</v>
      </c>
      <c r="H23" s="29"/>
      <c r="I23" s="29"/>
      <c r="J23" s="29"/>
      <c r="K23" s="30"/>
      <c r="L23" s="20"/>
      <c r="M23" s="44" t="s">
        <v>72</v>
      </c>
      <c r="N23" s="95" t="s">
        <v>24</v>
      </c>
      <c r="O23" s="49"/>
      <c r="P23" s="49"/>
      <c r="Q23" s="49"/>
      <c r="R23" s="50"/>
      <c r="S23" s="48" t="s">
        <v>25</v>
      </c>
      <c r="T23" s="49"/>
      <c r="U23" s="49"/>
      <c r="V23" s="49"/>
      <c r="W23" s="51"/>
      <c r="Y23" s="52" t="s">
        <v>73</v>
      </c>
      <c r="Z23" s="85" t="s">
        <v>45</v>
      </c>
      <c r="AA23" s="86"/>
      <c r="AB23" s="86"/>
      <c r="AC23" s="86"/>
      <c r="AD23" s="86"/>
      <c r="AE23" s="86"/>
      <c r="AF23" s="86"/>
      <c r="AG23" s="86"/>
      <c r="AH23" s="86"/>
      <c r="AI23" s="87"/>
    </row>
    <row r="24" spans="1:35" ht="41.25" customHeight="1" thickTop="1" thickBot="1">
      <c r="A24" s="94"/>
      <c r="B24" s="28" t="s">
        <v>74</v>
      </c>
      <c r="C24" s="29"/>
      <c r="D24" s="29"/>
      <c r="E24" s="29"/>
      <c r="F24" s="29"/>
      <c r="G24" s="29"/>
      <c r="H24" s="29"/>
      <c r="I24" s="29"/>
      <c r="J24" s="29"/>
      <c r="K24" s="30"/>
      <c r="L24" s="20"/>
      <c r="M24" s="73"/>
      <c r="N24" s="96" t="s">
        <v>75</v>
      </c>
      <c r="O24" s="97"/>
      <c r="P24" s="97"/>
      <c r="Q24" s="97"/>
      <c r="R24" s="98"/>
      <c r="S24" s="88" t="s">
        <v>76</v>
      </c>
      <c r="T24" s="89"/>
      <c r="U24" s="89"/>
      <c r="V24" s="89"/>
      <c r="W24" s="90"/>
      <c r="Y24" s="52"/>
      <c r="Z24" s="91" t="s">
        <v>77</v>
      </c>
      <c r="AA24" s="92"/>
      <c r="AB24" s="92"/>
      <c r="AC24" s="92"/>
      <c r="AD24" s="92"/>
      <c r="AE24" s="92"/>
      <c r="AF24" s="92"/>
      <c r="AG24" s="92"/>
      <c r="AH24" s="92"/>
      <c r="AI24" s="93"/>
    </row>
    <row r="25" spans="1:35" ht="30" customHeight="1" thickTop="1" thickBot="1">
      <c r="A25" s="94" t="s">
        <v>78</v>
      </c>
      <c r="B25" s="28" t="s">
        <v>79</v>
      </c>
      <c r="C25" s="29"/>
      <c r="D25" s="29"/>
      <c r="E25" s="29" t="s">
        <v>21</v>
      </c>
      <c r="F25" s="29"/>
      <c r="G25" s="29"/>
      <c r="H25" s="29" t="s">
        <v>22</v>
      </c>
      <c r="I25" s="29"/>
      <c r="J25" s="29"/>
      <c r="K25" s="30"/>
      <c r="L25" s="20"/>
      <c r="M25" s="44" t="s">
        <v>80</v>
      </c>
      <c r="N25" s="99" t="s">
        <v>81</v>
      </c>
      <c r="O25" s="100"/>
      <c r="P25" s="101"/>
      <c r="Q25" s="48" t="s">
        <v>24</v>
      </c>
      <c r="R25" s="49"/>
      <c r="S25" s="50"/>
      <c r="T25" s="48" t="s">
        <v>25</v>
      </c>
      <c r="U25" s="49"/>
      <c r="V25" s="49"/>
      <c r="W25" s="51"/>
      <c r="Y25" s="52" t="s">
        <v>82</v>
      </c>
      <c r="Z25" s="53" t="s">
        <v>83</v>
      </c>
      <c r="AA25" s="54"/>
      <c r="AB25" s="54"/>
      <c r="AC25" s="102" t="s">
        <v>45</v>
      </c>
      <c r="AD25" s="86"/>
      <c r="AE25" s="86"/>
      <c r="AF25" s="86"/>
      <c r="AG25" s="86"/>
      <c r="AH25" s="86"/>
      <c r="AI25" s="87"/>
    </row>
    <row r="26" spans="1:35" ht="36.75" customHeight="1" thickTop="1" thickBot="1">
      <c r="A26" s="94"/>
      <c r="B26" s="28"/>
      <c r="C26" s="29"/>
      <c r="D26" s="29"/>
      <c r="E26" s="29" t="s">
        <v>84</v>
      </c>
      <c r="F26" s="29"/>
      <c r="G26" s="29"/>
      <c r="H26" s="29"/>
      <c r="I26" s="29"/>
      <c r="J26" s="29"/>
      <c r="K26" s="30"/>
      <c r="L26" s="20"/>
      <c r="M26" s="61"/>
      <c r="N26" s="103"/>
      <c r="O26" s="104"/>
      <c r="P26" s="105"/>
      <c r="Q26" s="106" t="s">
        <v>85</v>
      </c>
      <c r="R26" s="63"/>
      <c r="S26" s="28"/>
      <c r="T26" s="106" t="s">
        <v>86</v>
      </c>
      <c r="U26" s="63"/>
      <c r="V26" s="63"/>
      <c r="W26" s="107"/>
      <c r="Y26" s="52"/>
      <c r="Z26" s="68"/>
      <c r="AA26" s="69"/>
      <c r="AB26" s="69"/>
      <c r="AC26" s="108" t="s">
        <v>87</v>
      </c>
      <c r="AD26" s="109"/>
      <c r="AE26" s="109"/>
      <c r="AF26" s="109"/>
      <c r="AG26" s="109"/>
      <c r="AH26" s="109"/>
      <c r="AI26" s="110"/>
    </row>
    <row r="27" spans="1:35" ht="30" thickTop="1" thickBot="1">
      <c r="A27" s="94"/>
      <c r="B27" s="28" t="s">
        <v>88</v>
      </c>
      <c r="C27" s="29"/>
      <c r="D27" s="29"/>
      <c r="E27" s="29" t="s">
        <v>21</v>
      </c>
      <c r="F27" s="29"/>
      <c r="G27" s="29"/>
      <c r="H27" s="29" t="s">
        <v>22</v>
      </c>
      <c r="I27" s="29"/>
      <c r="J27" s="29"/>
      <c r="K27" s="30"/>
      <c r="L27" s="20" t="s">
        <v>89</v>
      </c>
      <c r="M27" s="61"/>
      <c r="N27" s="111" t="s">
        <v>89</v>
      </c>
      <c r="O27" s="112"/>
      <c r="P27" s="113"/>
      <c r="Q27" s="64" t="s">
        <v>24</v>
      </c>
      <c r="R27" s="65"/>
      <c r="S27" s="66"/>
      <c r="T27" s="64" t="s">
        <v>25</v>
      </c>
      <c r="U27" s="65"/>
      <c r="V27" s="65"/>
      <c r="W27" s="67"/>
      <c r="Y27" s="52"/>
      <c r="Z27" s="68" t="s">
        <v>90</v>
      </c>
      <c r="AA27" s="69"/>
      <c r="AB27" s="69"/>
      <c r="AC27" s="114" t="s">
        <v>45</v>
      </c>
      <c r="AD27" s="115"/>
      <c r="AE27" s="115"/>
      <c r="AF27" s="115"/>
      <c r="AG27" s="115"/>
      <c r="AH27" s="115"/>
      <c r="AI27" s="116"/>
    </row>
    <row r="28" spans="1:35" ht="36.75" customHeight="1" thickTop="1" thickBot="1">
      <c r="A28" s="94"/>
      <c r="B28" s="28"/>
      <c r="C28" s="29"/>
      <c r="D28" s="29"/>
      <c r="E28" s="29" t="s">
        <v>84</v>
      </c>
      <c r="F28" s="29"/>
      <c r="G28" s="29"/>
      <c r="H28" s="29"/>
      <c r="I28" s="29"/>
      <c r="J28" s="29"/>
      <c r="K28" s="30"/>
      <c r="L28" s="20"/>
      <c r="M28" s="61"/>
      <c r="N28" s="103"/>
      <c r="O28" s="104"/>
      <c r="P28" s="105"/>
      <c r="Q28" s="106" t="str">
        <f>Q26</f>
        <v xml:space="preserve">If not, what do you need? 
</v>
      </c>
      <c r="R28" s="63"/>
      <c r="S28" s="28"/>
      <c r="T28" s="106" t="s">
        <v>86</v>
      </c>
      <c r="U28" s="63"/>
      <c r="V28" s="63"/>
      <c r="W28" s="107"/>
      <c r="Y28" s="52"/>
      <c r="Z28" s="68"/>
      <c r="AA28" s="69"/>
      <c r="AB28" s="69"/>
      <c r="AC28" s="108" t="s">
        <v>87</v>
      </c>
      <c r="AD28" s="109"/>
      <c r="AE28" s="109"/>
      <c r="AF28" s="109"/>
      <c r="AG28" s="109"/>
      <c r="AH28" s="109"/>
      <c r="AI28" s="110"/>
    </row>
    <row r="29" spans="1:35" ht="44.25" thickTop="1" thickBot="1">
      <c r="A29" s="94"/>
      <c r="B29" s="28" t="s">
        <v>91</v>
      </c>
      <c r="C29" s="29"/>
      <c r="D29" s="29"/>
      <c r="E29" s="29" t="s">
        <v>21</v>
      </c>
      <c r="F29" s="29"/>
      <c r="G29" s="29"/>
      <c r="H29" s="29" t="s">
        <v>22</v>
      </c>
      <c r="I29" s="29"/>
      <c r="J29" s="29"/>
      <c r="K29" s="30"/>
      <c r="L29" s="20" t="s">
        <v>92</v>
      </c>
      <c r="M29" s="61"/>
      <c r="N29" s="111" t="s">
        <v>92</v>
      </c>
      <c r="O29" s="112"/>
      <c r="P29" s="113"/>
      <c r="Q29" s="64" t="s">
        <v>24</v>
      </c>
      <c r="R29" s="65"/>
      <c r="S29" s="66"/>
      <c r="T29" s="64" t="s">
        <v>25</v>
      </c>
      <c r="U29" s="65"/>
      <c r="V29" s="65"/>
      <c r="W29" s="67"/>
      <c r="Y29" s="52"/>
      <c r="Z29" s="68" t="s">
        <v>93</v>
      </c>
      <c r="AA29" s="69"/>
      <c r="AB29" s="69"/>
      <c r="AC29" s="114" t="s">
        <v>45</v>
      </c>
      <c r="AD29" s="115"/>
      <c r="AE29" s="115"/>
      <c r="AF29" s="115"/>
      <c r="AG29" s="115"/>
      <c r="AH29" s="115"/>
      <c r="AI29" s="116"/>
    </row>
    <row r="30" spans="1:35" ht="40.5" customHeight="1" thickTop="1" thickBot="1">
      <c r="A30" s="94"/>
      <c r="B30" s="28"/>
      <c r="C30" s="29"/>
      <c r="D30" s="29"/>
      <c r="E30" s="29" t="s">
        <v>84</v>
      </c>
      <c r="F30" s="29"/>
      <c r="G30" s="29"/>
      <c r="H30" s="29"/>
      <c r="I30" s="29"/>
      <c r="J30" s="29"/>
      <c r="K30" s="30"/>
      <c r="L30" s="20"/>
      <c r="M30" s="73"/>
      <c r="N30" s="117"/>
      <c r="O30" s="118"/>
      <c r="P30" s="119"/>
      <c r="Q30" s="120" t="str">
        <f>Q26</f>
        <v xml:space="preserve">If not, what do you need? 
</v>
      </c>
      <c r="R30" s="75"/>
      <c r="S30" s="76"/>
      <c r="T30" s="88" t="s">
        <v>94</v>
      </c>
      <c r="U30" s="89"/>
      <c r="V30" s="89"/>
      <c r="W30" s="90"/>
      <c r="Y30" s="52"/>
      <c r="Z30" s="81"/>
      <c r="AA30" s="82"/>
      <c r="AB30" s="82"/>
      <c r="AC30" s="121" t="s">
        <v>95</v>
      </c>
      <c r="AD30" s="92"/>
      <c r="AE30" s="92"/>
      <c r="AF30" s="92"/>
      <c r="AG30" s="92"/>
      <c r="AH30" s="92"/>
      <c r="AI30" s="93"/>
    </row>
    <row r="31" spans="1:35" ht="20.25" thickTop="1" thickBot="1">
      <c r="A31" s="94" t="s">
        <v>96</v>
      </c>
      <c r="B31" s="28" t="s">
        <v>97</v>
      </c>
      <c r="C31" s="29"/>
      <c r="D31" s="29"/>
      <c r="E31" s="29" t="s">
        <v>21</v>
      </c>
      <c r="F31" s="29"/>
      <c r="G31" s="29"/>
      <c r="H31" s="29" t="s">
        <v>22</v>
      </c>
      <c r="I31" s="29"/>
      <c r="J31" s="29"/>
      <c r="K31" s="30"/>
      <c r="L31" s="20"/>
      <c r="M31" s="44" t="s">
        <v>98</v>
      </c>
      <c r="N31" s="45" t="s">
        <v>99</v>
      </c>
      <c r="O31" s="46"/>
      <c r="P31" s="47"/>
      <c r="Q31" s="48" t="s">
        <v>24</v>
      </c>
      <c r="R31" s="49"/>
      <c r="S31" s="50"/>
      <c r="T31" s="48" t="s">
        <v>25</v>
      </c>
      <c r="U31" s="49"/>
      <c r="V31" s="49"/>
      <c r="W31" s="51"/>
      <c r="Y31" s="52" t="s">
        <v>100</v>
      </c>
      <c r="Z31" s="53" t="s">
        <v>101</v>
      </c>
      <c r="AA31" s="54"/>
      <c r="AB31" s="54"/>
      <c r="AC31" s="55" t="s">
        <v>45</v>
      </c>
      <c r="AD31" s="55"/>
      <c r="AE31" s="55"/>
      <c r="AF31" s="55"/>
      <c r="AG31" s="55"/>
      <c r="AH31" s="55"/>
      <c r="AI31" s="56"/>
    </row>
    <row r="32" spans="1:35" ht="25.5" customHeight="1" thickTop="1" thickBot="1">
      <c r="A32" s="94"/>
      <c r="B32" s="28" t="s">
        <v>102</v>
      </c>
      <c r="C32" s="29"/>
      <c r="D32" s="29"/>
      <c r="E32" s="29" t="s">
        <v>21</v>
      </c>
      <c r="F32" s="29"/>
      <c r="G32" s="29"/>
      <c r="H32" s="29" t="s">
        <v>22</v>
      </c>
      <c r="I32" s="29"/>
      <c r="J32" s="29"/>
      <c r="K32" s="30"/>
      <c r="L32" s="20"/>
      <c r="M32" s="61"/>
      <c r="N32" s="62" t="s">
        <v>103</v>
      </c>
      <c r="O32" s="63"/>
      <c r="P32" s="28"/>
      <c r="Q32" s="64" t="s">
        <v>24</v>
      </c>
      <c r="R32" s="65"/>
      <c r="S32" s="66"/>
      <c r="T32" s="64" t="s">
        <v>25</v>
      </c>
      <c r="U32" s="65"/>
      <c r="V32" s="65"/>
      <c r="W32" s="67"/>
      <c r="Y32" s="52"/>
      <c r="Z32" s="68" t="s">
        <v>104</v>
      </c>
      <c r="AA32" s="69"/>
      <c r="AB32" s="69"/>
      <c r="AC32" s="70"/>
      <c r="AD32" s="70"/>
      <c r="AE32" s="70"/>
      <c r="AF32" s="70" t="s">
        <v>50</v>
      </c>
      <c r="AG32" s="70"/>
      <c r="AH32" s="70"/>
      <c r="AI32" s="71"/>
    </row>
    <row r="33" spans="1:35" ht="36" customHeight="1" thickTop="1" thickBot="1">
      <c r="A33" s="94"/>
      <c r="B33" s="28" t="s">
        <v>105</v>
      </c>
      <c r="C33" s="29"/>
      <c r="D33" s="29"/>
      <c r="E33" s="29" t="s">
        <v>21</v>
      </c>
      <c r="F33" s="29"/>
      <c r="G33" s="29"/>
      <c r="H33" s="29" t="s">
        <v>22</v>
      </c>
      <c r="I33" s="29"/>
      <c r="J33" s="29"/>
      <c r="K33" s="30"/>
      <c r="L33" s="20"/>
      <c r="M33" s="73"/>
      <c r="N33" s="74" t="s">
        <v>106</v>
      </c>
      <c r="O33" s="75"/>
      <c r="P33" s="76"/>
      <c r="Q33" s="77" t="s">
        <v>24</v>
      </c>
      <c r="R33" s="78"/>
      <c r="S33" s="79"/>
      <c r="T33" s="77" t="s">
        <v>25</v>
      </c>
      <c r="U33" s="78"/>
      <c r="V33" s="78"/>
      <c r="W33" s="80"/>
      <c r="Y33" s="52"/>
      <c r="Z33" s="81" t="s">
        <v>107</v>
      </c>
      <c r="AA33" s="82"/>
      <c r="AB33" s="82"/>
      <c r="AC33" s="83" t="s">
        <v>45</v>
      </c>
      <c r="AD33" s="83"/>
      <c r="AE33" s="83"/>
      <c r="AF33" s="83"/>
      <c r="AG33" s="83"/>
      <c r="AH33" s="83"/>
      <c r="AI33" s="84"/>
    </row>
    <row r="34" spans="1:35" ht="30" customHeight="1" thickTop="1" thickBot="1">
      <c r="A34" s="27"/>
      <c r="B34" s="58"/>
      <c r="C34" s="59"/>
      <c r="D34" s="59"/>
      <c r="E34" s="59"/>
      <c r="F34" s="59"/>
      <c r="G34" s="59"/>
      <c r="H34" s="59"/>
      <c r="I34" s="59"/>
      <c r="J34" s="59"/>
      <c r="K34" s="60"/>
      <c r="L34" s="20"/>
      <c r="M34" s="44" t="s">
        <v>108</v>
      </c>
      <c r="N34" s="45" t="s">
        <v>109</v>
      </c>
      <c r="O34" s="46"/>
      <c r="P34" s="47"/>
      <c r="Q34" s="48" t="s">
        <v>24</v>
      </c>
      <c r="R34" s="49"/>
      <c r="S34" s="50"/>
      <c r="T34" s="48" t="s">
        <v>25</v>
      </c>
      <c r="U34" s="49"/>
      <c r="V34" s="49"/>
      <c r="W34" s="51"/>
      <c r="Y34" s="52" t="s">
        <v>110</v>
      </c>
      <c r="Z34" s="53" t="s">
        <v>111</v>
      </c>
      <c r="AA34" s="54"/>
      <c r="AB34" s="54"/>
      <c r="AC34" s="55" t="s">
        <v>45</v>
      </c>
      <c r="AD34" s="55"/>
      <c r="AE34" s="55"/>
      <c r="AF34" s="55"/>
      <c r="AG34" s="55"/>
      <c r="AH34" s="55"/>
      <c r="AI34" s="56"/>
    </row>
    <row r="35" spans="1:35" ht="38.25" customHeight="1" thickTop="1" thickBot="1">
      <c r="A35" s="27"/>
      <c r="B35" s="58"/>
      <c r="C35" s="59"/>
      <c r="D35" s="59"/>
      <c r="E35" s="59"/>
      <c r="F35" s="59"/>
      <c r="G35" s="59"/>
      <c r="H35" s="59"/>
      <c r="I35" s="59"/>
      <c r="J35" s="59"/>
      <c r="K35" s="60"/>
      <c r="L35" s="20"/>
      <c r="M35" s="61"/>
      <c r="N35" s="62" t="s">
        <v>112</v>
      </c>
      <c r="O35" s="63"/>
      <c r="P35" s="28"/>
      <c r="Q35" s="64" t="s">
        <v>24</v>
      </c>
      <c r="R35" s="65"/>
      <c r="S35" s="66"/>
      <c r="T35" s="64" t="s">
        <v>25</v>
      </c>
      <c r="U35" s="65"/>
      <c r="V35" s="65"/>
      <c r="W35" s="67"/>
      <c r="Y35" s="52"/>
      <c r="Z35" s="68" t="s">
        <v>113</v>
      </c>
      <c r="AA35" s="69"/>
      <c r="AB35" s="69"/>
      <c r="AC35" s="70" t="s">
        <v>45</v>
      </c>
      <c r="AD35" s="70"/>
      <c r="AE35" s="70"/>
      <c r="AF35" s="70"/>
      <c r="AG35" s="70"/>
      <c r="AH35" s="70"/>
      <c r="AI35" s="71"/>
    </row>
    <row r="36" spans="1:35" ht="38.25" customHeight="1" thickTop="1" thickBot="1">
      <c r="A36" s="27"/>
      <c r="B36" s="58"/>
      <c r="C36" s="59"/>
      <c r="D36" s="59"/>
      <c r="E36" s="59"/>
      <c r="F36" s="59"/>
      <c r="G36" s="59"/>
      <c r="H36" s="59"/>
      <c r="I36" s="59"/>
      <c r="J36" s="59"/>
      <c r="K36" s="60"/>
      <c r="L36" s="20"/>
      <c r="M36" s="61"/>
      <c r="N36" s="62" t="s">
        <v>114</v>
      </c>
      <c r="O36" s="63"/>
      <c r="P36" s="28"/>
      <c r="Q36" s="64" t="s">
        <v>24</v>
      </c>
      <c r="R36" s="65"/>
      <c r="S36" s="66"/>
      <c r="T36" s="64" t="s">
        <v>25</v>
      </c>
      <c r="U36" s="65"/>
      <c r="V36" s="65"/>
      <c r="W36" s="67"/>
      <c r="Y36" s="52"/>
      <c r="Z36" s="68" t="s">
        <v>115</v>
      </c>
      <c r="AA36" s="69"/>
      <c r="AB36" s="69"/>
      <c r="AC36" s="70"/>
      <c r="AD36" s="70"/>
      <c r="AE36" s="70"/>
      <c r="AF36" s="70" t="s">
        <v>50</v>
      </c>
      <c r="AG36" s="70"/>
      <c r="AH36" s="70"/>
      <c r="AI36" s="71"/>
    </row>
    <row r="37" spans="1:35" ht="42.75" customHeight="1" thickTop="1" thickBot="1">
      <c r="A37" s="27"/>
      <c r="B37" s="58"/>
      <c r="C37" s="59"/>
      <c r="D37" s="59"/>
      <c r="E37" s="59"/>
      <c r="F37" s="59"/>
      <c r="G37" s="59"/>
      <c r="H37" s="59"/>
      <c r="I37" s="59"/>
      <c r="J37" s="59"/>
      <c r="K37" s="60"/>
      <c r="L37" s="20"/>
      <c r="M37" s="73"/>
      <c r="N37" s="74" t="s">
        <v>116</v>
      </c>
      <c r="O37" s="75"/>
      <c r="P37" s="76"/>
      <c r="Q37" s="77" t="s">
        <v>24</v>
      </c>
      <c r="R37" s="78"/>
      <c r="S37" s="79"/>
      <c r="T37" s="77" t="s">
        <v>25</v>
      </c>
      <c r="U37" s="78"/>
      <c r="V37" s="78"/>
      <c r="W37" s="80"/>
      <c r="Y37" s="52"/>
      <c r="Z37" s="81" t="s">
        <v>117</v>
      </c>
      <c r="AA37" s="82"/>
      <c r="AB37" s="82"/>
      <c r="AC37" s="83"/>
      <c r="AD37" s="83"/>
      <c r="AE37" s="83"/>
      <c r="AF37" s="83" t="s">
        <v>50</v>
      </c>
      <c r="AG37" s="83"/>
      <c r="AH37" s="83"/>
      <c r="AI37" s="84"/>
    </row>
    <row r="38" spans="1:35" ht="43.5" customHeight="1" thickTop="1" thickBot="1">
      <c r="A38" s="27" t="s">
        <v>118</v>
      </c>
      <c r="B38" s="58" t="s">
        <v>97</v>
      </c>
      <c r="C38" s="29" t="s">
        <v>21</v>
      </c>
      <c r="D38" s="29"/>
      <c r="E38" s="29" t="s">
        <v>22</v>
      </c>
      <c r="F38" s="29"/>
      <c r="G38" s="59" t="s">
        <v>119</v>
      </c>
      <c r="H38" s="29" t="s">
        <v>21</v>
      </c>
      <c r="I38" s="29"/>
      <c r="J38" s="29"/>
      <c r="K38" s="60" t="s">
        <v>22</v>
      </c>
      <c r="L38" s="20"/>
      <c r="M38" s="21" t="s">
        <v>120</v>
      </c>
      <c r="N38" s="22" t="s">
        <v>121</v>
      </c>
      <c r="O38" s="23"/>
      <c r="P38" s="24"/>
      <c r="Q38" s="31" t="s">
        <v>24</v>
      </c>
      <c r="R38" s="31" t="s">
        <v>25</v>
      </c>
      <c r="S38" s="22" t="s">
        <v>122</v>
      </c>
      <c r="T38" s="23"/>
      <c r="U38" s="24"/>
      <c r="V38" s="31" t="s">
        <v>24</v>
      </c>
      <c r="W38" s="31" t="s">
        <v>25</v>
      </c>
      <c r="Y38" s="25" t="s">
        <v>123</v>
      </c>
      <c r="Z38" s="122" t="s">
        <v>124</v>
      </c>
      <c r="AA38" s="122"/>
      <c r="AB38" s="122"/>
      <c r="AC38" s="123" t="s">
        <v>45</v>
      </c>
      <c r="AD38" s="123"/>
      <c r="AE38" s="122" t="s">
        <v>125</v>
      </c>
      <c r="AF38" s="122"/>
      <c r="AG38" s="122"/>
      <c r="AH38" s="123" t="s">
        <v>45</v>
      </c>
      <c r="AI38" s="123"/>
    </row>
    <row r="39" spans="1:35" ht="30.75" customHeight="1" thickTop="1" thickBot="1">
      <c r="A39" s="94" t="s">
        <v>126</v>
      </c>
      <c r="B39" s="124" t="s">
        <v>127</v>
      </c>
      <c r="C39" s="125"/>
      <c r="D39" s="125" t="s">
        <v>128</v>
      </c>
      <c r="E39" s="125"/>
      <c r="F39" s="125"/>
      <c r="G39" s="125" t="s">
        <v>129</v>
      </c>
      <c r="H39" s="125"/>
      <c r="I39" s="125" t="s">
        <v>130</v>
      </c>
      <c r="J39" s="125"/>
      <c r="K39" s="126"/>
      <c r="L39" s="127"/>
      <c r="M39" s="44" t="s">
        <v>131</v>
      </c>
      <c r="N39" s="128" t="s">
        <v>132</v>
      </c>
      <c r="O39" s="129"/>
      <c r="P39" s="130" t="s">
        <v>133</v>
      </c>
      <c r="Q39" s="131"/>
      <c r="R39" s="129"/>
      <c r="S39" s="130" t="s">
        <v>134</v>
      </c>
      <c r="T39" s="129"/>
      <c r="U39" s="130" t="s">
        <v>135</v>
      </c>
      <c r="V39" s="131"/>
      <c r="W39" s="132"/>
      <c r="Y39" s="52" t="s">
        <v>136</v>
      </c>
      <c r="Z39" s="133" t="s">
        <v>137</v>
      </c>
      <c r="AA39" s="134"/>
      <c r="AB39" s="134" t="s">
        <v>138</v>
      </c>
      <c r="AC39" s="134"/>
      <c r="AD39" s="134"/>
      <c r="AE39" s="134" t="s">
        <v>139</v>
      </c>
      <c r="AF39" s="134"/>
      <c r="AG39" s="134" t="s">
        <v>140</v>
      </c>
      <c r="AH39" s="134"/>
      <c r="AI39" s="135"/>
    </row>
    <row r="40" spans="1:35" ht="150" customHeight="1" thickTop="1" thickBot="1">
      <c r="A40" s="94"/>
      <c r="B40" s="136" t="s">
        <v>141</v>
      </c>
      <c r="C40" s="137"/>
      <c r="D40" s="137" t="s">
        <v>142</v>
      </c>
      <c r="E40" s="137"/>
      <c r="F40" s="137"/>
      <c r="G40" s="137" t="s">
        <v>142</v>
      </c>
      <c r="H40" s="137"/>
      <c r="I40" s="137" t="s">
        <v>142</v>
      </c>
      <c r="J40" s="137"/>
      <c r="K40" s="138"/>
      <c r="L40" s="139"/>
      <c r="M40" s="73"/>
      <c r="N40" s="140"/>
      <c r="O40" s="141"/>
      <c r="P40" s="142"/>
      <c r="Q40" s="143"/>
      <c r="R40" s="141"/>
      <c r="S40" s="142"/>
      <c r="T40" s="141"/>
      <c r="U40" s="142"/>
      <c r="V40" s="143"/>
      <c r="W40" s="144"/>
      <c r="Y40" s="52"/>
      <c r="Z40" s="145" t="str">
        <f>'БП-рус'!E228</f>
        <v xml:space="preserve">Высокий спрос
Подержка государства отрасли
Наличие собственной сырьевой базы для производства продукции.
</v>
      </c>
      <c r="AA40" s="146"/>
      <c r="AB40" s="147" t="str">
        <f>'БП-рус'!E229</f>
        <v>Высокая энергоемкость, возможные перебои энергоснабжением, высокие транспортные расходы перевозки пористого материала. Себестоимость продукции зависит от качества сырья месторождения</v>
      </c>
      <c r="AC40" s="146"/>
      <c r="AD40" s="146"/>
      <c r="AE40" s="147" t="str">
        <f>'БП-рус'!E230</f>
        <v xml:space="preserve">Наличие широкого круга потребителей, возможности расширения ассортимента продукции, повышение качества строительства и конструкций 
</v>
      </c>
      <c r="AF40" s="146"/>
      <c r="AG40" s="147" t="str">
        <f>'БП-рус'!E231</f>
        <v>Проект высокоэнегоемкий и есть риски обеспечением газом и другими энергетическими ресурсами
Наличие на рынке аналагичной импортной продукции</v>
      </c>
      <c r="AH40" s="146"/>
      <c r="AI40" s="148"/>
    </row>
    <row r="41" spans="1:35" ht="38.25" customHeight="1" thickTop="1" thickBot="1">
      <c r="A41" s="94" t="s">
        <v>143</v>
      </c>
      <c r="B41" s="28" t="s">
        <v>144</v>
      </c>
      <c r="C41" s="29"/>
      <c r="D41" s="29"/>
      <c r="E41" s="29"/>
      <c r="F41" s="29"/>
      <c r="G41" s="29" t="s">
        <v>145</v>
      </c>
      <c r="H41" s="29"/>
      <c r="I41" s="29"/>
      <c r="J41" s="29"/>
      <c r="K41" s="30"/>
      <c r="L41" s="20"/>
      <c r="M41" s="149" t="s">
        <v>146</v>
      </c>
      <c r="N41" s="150">
        <f>'[1]Форма-отчета 16'!E225</f>
        <v>0.10839873986813564</v>
      </c>
      <c r="O41" s="151"/>
      <c r="P41" s="151"/>
      <c r="Q41" s="151"/>
      <c r="R41" s="151"/>
      <c r="S41" s="151"/>
      <c r="T41" s="151"/>
      <c r="U41" s="151"/>
      <c r="V41" s="151"/>
      <c r="W41" s="152"/>
      <c r="Y41" s="153" t="s">
        <v>147</v>
      </c>
      <c r="Z41" s="154">
        <f>'БП-рус'!E221</f>
        <v>0.46316441509283357</v>
      </c>
      <c r="AA41" s="154"/>
      <c r="AB41" s="154"/>
      <c r="AC41" s="154"/>
      <c r="AD41" s="154"/>
      <c r="AE41" s="154"/>
      <c r="AF41" s="154"/>
      <c r="AG41" s="154"/>
      <c r="AH41" s="154"/>
      <c r="AI41" s="154"/>
    </row>
    <row r="42" spans="1:35" ht="41.25" customHeight="1" thickTop="1" thickBot="1">
      <c r="A42" s="94"/>
      <c r="B42" s="58"/>
      <c r="C42" s="59"/>
      <c r="D42" s="59"/>
      <c r="E42" s="59"/>
      <c r="F42" s="59"/>
      <c r="G42" s="59"/>
      <c r="H42" s="59"/>
      <c r="I42" s="59"/>
      <c r="J42" s="59"/>
      <c r="K42" s="60"/>
      <c r="L42" s="20"/>
      <c r="M42" s="149" t="s">
        <v>148</v>
      </c>
      <c r="N42" s="36">
        <f>'[1]Форма-отчета 16'!E226</f>
        <v>958739.36945756758</v>
      </c>
      <c r="O42" s="37"/>
      <c r="P42" s="37"/>
      <c r="Q42" s="37"/>
      <c r="R42" s="37"/>
      <c r="S42" s="37"/>
      <c r="T42" s="37"/>
      <c r="U42" s="37"/>
      <c r="V42" s="37"/>
      <c r="W42" s="38"/>
      <c r="Y42" s="153" t="s">
        <v>149</v>
      </c>
      <c r="Z42" s="155">
        <f>'БП-рус'!E222</f>
        <v>4229406.8548337519</v>
      </c>
      <c r="AA42" s="26"/>
      <c r="AB42" s="26"/>
      <c r="AC42" s="26"/>
      <c r="AD42" s="26"/>
      <c r="AE42" s="26"/>
      <c r="AF42" s="26"/>
      <c r="AG42" s="26"/>
      <c r="AH42" s="26"/>
      <c r="AI42" s="26"/>
    </row>
    <row r="43" spans="1:35" ht="42" customHeight="1" thickTop="1" thickBot="1">
      <c r="A43" s="94"/>
      <c r="B43" s="58"/>
      <c r="C43" s="59"/>
      <c r="D43" s="59"/>
      <c r="E43" s="59"/>
      <c r="F43" s="59"/>
      <c r="G43" s="59"/>
      <c r="H43" s="59"/>
      <c r="I43" s="59"/>
      <c r="J43" s="59"/>
      <c r="K43" s="60"/>
      <c r="L43" s="20"/>
      <c r="M43" s="149" t="s">
        <v>150</v>
      </c>
      <c r="N43" s="156">
        <f>'[1]Форма-отчета 16'!E227</f>
        <v>1.2552798753725618</v>
      </c>
      <c r="O43" s="157"/>
      <c r="P43" s="157"/>
      <c r="Q43" s="157"/>
      <c r="R43" s="157"/>
      <c r="S43" s="157"/>
      <c r="T43" s="157"/>
      <c r="U43" s="157"/>
      <c r="V43" s="157"/>
      <c r="W43" s="158"/>
      <c r="Y43" s="153" t="s">
        <v>151</v>
      </c>
      <c r="Z43" s="159">
        <f>'БП-рус'!E223</f>
        <v>9.0650194597060185</v>
      </c>
      <c r="AA43" s="26"/>
      <c r="AB43" s="26"/>
      <c r="AC43" s="26"/>
      <c r="AD43" s="26"/>
      <c r="AE43" s="26"/>
      <c r="AF43" s="26"/>
      <c r="AG43" s="26"/>
      <c r="AH43" s="26"/>
      <c r="AI43" s="26"/>
    </row>
    <row r="44" spans="1:35" ht="42.75" customHeight="1" thickTop="1" thickBot="1">
      <c r="A44" s="94" t="s">
        <v>152</v>
      </c>
      <c r="B44" s="28" t="s">
        <v>153</v>
      </c>
      <c r="C44" s="29"/>
      <c r="D44" s="29"/>
      <c r="E44" s="29" t="s">
        <v>21</v>
      </c>
      <c r="F44" s="29"/>
      <c r="G44" s="29"/>
      <c r="H44" s="29" t="s">
        <v>22</v>
      </c>
      <c r="I44" s="29"/>
      <c r="J44" s="29"/>
      <c r="K44" s="30"/>
      <c r="L44" s="20"/>
      <c r="M44" s="160" t="s">
        <v>154</v>
      </c>
      <c r="N44" s="45" t="s">
        <v>155</v>
      </c>
      <c r="O44" s="46"/>
      <c r="P44" s="47"/>
      <c r="Q44" s="161">
        <f>'[1]Форма-отчета 16'!E216</f>
        <v>1080875</v>
      </c>
      <c r="R44" s="162"/>
      <c r="S44" s="162"/>
      <c r="T44" s="162"/>
      <c r="U44" s="162"/>
      <c r="V44" s="162"/>
      <c r="W44" s="163"/>
      <c r="Y44" s="52" t="s">
        <v>156</v>
      </c>
      <c r="Z44" s="53" t="str">
        <f>'[1]Форма-отчета 16'!D216</f>
        <v>Вклад местного инвестора (инициатора), $</v>
      </c>
      <c r="AA44" s="54"/>
      <c r="AB44" s="54"/>
      <c r="AC44" s="164">
        <f>'БП-рус'!E195</f>
        <v>122717.06498885344</v>
      </c>
      <c r="AD44" s="165"/>
      <c r="AE44" s="165"/>
      <c r="AF44" s="165"/>
      <c r="AG44" s="165"/>
      <c r="AH44" s="165"/>
      <c r="AI44" s="166"/>
    </row>
    <row r="45" spans="1:35" ht="38.25" customHeight="1" thickTop="1" thickBot="1">
      <c r="A45" s="94"/>
      <c r="B45" s="28" t="s">
        <v>157</v>
      </c>
      <c r="C45" s="29"/>
      <c r="D45" s="29"/>
      <c r="E45" s="29" t="s">
        <v>21</v>
      </c>
      <c r="F45" s="29"/>
      <c r="G45" s="29"/>
      <c r="H45" s="29" t="s">
        <v>22</v>
      </c>
      <c r="I45" s="29"/>
      <c r="J45" s="29"/>
      <c r="K45" s="30"/>
      <c r="L45" s="20"/>
      <c r="M45" s="167"/>
      <c r="N45" s="168" t="s">
        <v>158</v>
      </c>
      <c r="O45" s="169"/>
      <c r="P45" s="170"/>
      <c r="Q45" s="171">
        <f>'[1]Форма-отчета 16'!E217</f>
        <v>2183014</v>
      </c>
      <c r="R45" s="172"/>
      <c r="S45" s="172"/>
      <c r="T45" s="172"/>
      <c r="U45" s="172"/>
      <c r="V45" s="172"/>
      <c r="W45" s="173"/>
      <c r="Y45" s="52"/>
      <c r="Z45" s="174" t="str">
        <f>'[1]Форма-отчета 16'!D217</f>
        <v>Вклад иностранного инвестора, $</v>
      </c>
      <c r="AA45" s="69"/>
      <c r="AB45" s="69"/>
      <c r="AC45" s="175">
        <f>'БП-рус'!E196</f>
        <v>141642.85714285713</v>
      </c>
      <c r="AD45" s="176"/>
      <c r="AE45" s="176"/>
      <c r="AF45" s="176"/>
      <c r="AG45" s="176"/>
      <c r="AH45" s="176"/>
      <c r="AI45" s="177"/>
    </row>
    <row r="46" spans="1:35" ht="31.5" customHeight="1" thickTop="1" thickBot="1">
      <c r="A46" s="94"/>
      <c r="B46" s="28" t="s">
        <v>159</v>
      </c>
      <c r="C46" s="29"/>
      <c r="D46" s="29"/>
      <c r="E46" s="29" t="s">
        <v>21</v>
      </c>
      <c r="F46" s="29"/>
      <c r="G46" s="29"/>
      <c r="H46" s="29" t="s">
        <v>22</v>
      </c>
      <c r="I46" s="29"/>
      <c r="J46" s="29"/>
      <c r="K46" s="30"/>
      <c r="L46" s="20"/>
      <c r="M46" s="178"/>
      <c r="N46" s="74" t="s">
        <v>160</v>
      </c>
      <c r="O46" s="75"/>
      <c r="P46" s="76"/>
      <c r="Q46" s="179">
        <f>'[1]Форма-отчета 16'!E218</f>
        <v>0</v>
      </c>
      <c r="R46" s="180"/>
      <c r="S46" s="180"/>
      <c r="T46" s="180"/>
      <c r="U46" s="180"/>
      <c r="V46" s="180"/>
      <c r="W46" s="181"/>
      <c r="Y46" s="52"/>
      <c r="Z46" s="68" t="s">
        <v>161</v>
      </c>
      <c r="AA46" s="69"/>
      <c r="AB46" s="69"/>
      <c r="AC46" s="175">
        <f>'БП-рус'!E197</f>
        <v>949999.99999999988</v>
      </c>
      <c r="AD46" s="176"/>
      <c r="AE46" s="176"/>
      <c r="AF46" s="176"/>
      <c r="AG46" s="176"/>
      <c r="AH46" s="176"/>
      <c r="AI46" s="177"/>
    </row>
    <row r="47" spans="1:35" ht="39" customHeight="1" thickTop="1" thickBot="1">
      <c r="A47" s="27"/>
      <c r="B47" s="58"/>
      <c r="C47" s="59"/>
      <c r="D47" s="59"/>
      <c r="E47" s="59"/>
      <c r="F47" s="59"/>
      <c r="G47" s="59"/>
      <c r="H47" s="59"/>
      <c r="I47" s="59"/>
      <c r="J47" s="59"/>
      <c r="K47" s="60"/>
      <c r="L47" s="20"/>
      <c r="M47" s="44" t="s">
        <v>162</v>
      </c>
      <c r="N47" s="182" t="s">
        <v>163</v>
      </c>
      <c r="O47" s="183"/>
      <c r="P47" s="184"/>
      <c r="Q47" s="182" t="s">
        <v>164</v>
      </c>
      <c r="R47" s="183"/>
      <c r="S47" s="184"/>
      <c r="T47" s="182" t="s">
        <v>165</v>
      </c>
      <c r="U47" s="183"/>
      <c r="V47" s="183"/>
      <c r="W47" s="184"/>
      <c r="Y47" s="52" t="s">
        <v>166</v>
      </c>
      <c r="Z47" s="185" t="s">
        <v>167</v>
      </c>
      <c r="AA47" s="186"/>
      <c r="AB47" s="187"/>
      <c r="AC47" s="185" t="s">
        <v>168</v>
      </c>
      <c r="AD47" s="186"/>
      <c r="AE47" s="187"/>
      <c r="AF47" s="188" t="s">
        <v>169</v>
      </c>
      <c r="AG47" s="186"/>
      <c r="AH47" s="186"/>
      <c r="AI47" s="187"/>
    </row>
    <row r="48" spans="1:35" ht="51" customHeight="1" thickTop="1" thickBot="1">
      <c r="A48" s="27"/>
      <c r="B48" s="58"/>
      <c r="C48" s="59"/>
      <c r="D48" s="59"/>
      <c r="E48" s="59"/>
      <c r="F48" s="59"/>
      <c r="G48" s="59"/>
      <c r="H48" s="59"/>
      <c r="I48" s="59"/>
      <c r="J48" s="59"/>
      <c r="K48" s="60"/>
      <c r="L48" s="20"/>
      <c r="M48" s="73"/>
      <c r="N48" s="189" t="s">
        <v>170</v>
      </c>
      <c r="O48" s="190" t="s">
        <v>171</v>
      </c>
      <c r="P48" s="191"/>
      <c r="Q48" s="189" t="s">
        <v>170</v>
      </c>
      <c r="R48" s="190" t="s">
        <v>172</v>
      </c>
      <c r="S48" s="191"/>
      <c r="T48" s="189" t="s">
        <v>170</v>
      </c>
      <c r="U48" s="192" t="s">
        <v>173</v>
      </c>
      <c r="V48" s="193"/>
      <c r="W48" s="194"/>
      <c r="Y48" s="52"/>
      <c r="Z48" s="195" t="s">
        <v>174</v>
      </c>
      <c r="AA48" s="196" t="s">
        <v>175</v>
      </c>
      <c r="AB48" s="197"/>
      <c r="AC48" s="195" t="s">
        <v>176</v>
      </c>
      <c r="AD48" s="198" t="s">
        <v>172</v>
      </c>
      <c r="AE48" s="199"/>
      <c r="AF48" s="200" t="s">
        <v>173</v>
      </c>
      <c r="AG48" s="201"/>
      <c r="AH48" s="201"/>
      <c r="AI48" s="202"/>
    </row>
    <row r="49" spans="1:12" ht="15" thickTop="1">
      <c r="A49" s="20"/>
      <c r="B49" s="20"/>
      <c r="C49" s="20"/>
      <c r="D49" s="20"/>
      <c r="E49" s="20"/>
      <c r="F49" s="20"/>
      <c r="G49" s="20"/>
      <c r="H49" s="20"/>
      <c r="I49" s="20"/>
      <c r="J49" s="20"/>
      <c r="K49" s="20"/>
      <c r="L49" s="20"/>
    </row>
  </sheetData>
  <mergeCells count="277">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44:A46"/>
    <mergeCell ref="B44:D44"/>
    <mergeCell ref="E44:G44"/>
    <mergeCell ref="H44:K44"/>
    <mergeCell ref="M44:M46"/>
    <mergeCell ref="N44:P44"/>
    <mergeCell ref="A41:A43"/>
    <mergeCell ref="B41:F41"/>
    <mergeCell ref="G41:K41"/>
    <mergeCell ref="N41:W41"/>
    <mergeCell ref="Z41:AI41"/>
    <mergeCell ref="N42:W42"/>
    <mergeCell ref="Z42:AI42"/>
    <mergeCell ref="N43:W43"/>
    <mergeCell ref="Z43:AI43"/>
    <mergeCell ref="S40:T40"/>
    <mergeCell ref="U40:W40"/>
    <mergeCell ref="Z40:AA40"/>
    <mergeCell ref="AB40:AD40"/>
    <mergeCell ref="AE40:AF40"/>
    <mergeCell ref="AG40:AI40"/>
    <mergeCell ref="B40:C40"/>
    <mergeCell ref="D40:F40"/>
    <mergeCell ref="G40:H40"/>
    <mergeCell ref="I40:K40"/>
    <mergeCell ref="N40:O40"/>
    <mergeCell ref="P40:R40"/>
    <mergeCell ref="U39:W39"/>
    <mergeCell ref="Y39:Y40"/>
    <mergeCell ref="Z39:AA39"/>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M34:M37"/>
    <mergeCell ref="N34:P34"/>
    <mergeCell ref="Q34:S34"/>
    <mergeCell ref="T34:W34"/>
    <mergeCell ref="Y34:Y37"/>
    <mergeCell ref="Z34:AB34"/>
    <mergeCell ref="N36:P36"/>
    <mergeCell ref="Q36:S36"/>
    <mergeCell ref="T36:W36"/>
    <mergeCell ref="Z36:AB36"/>
    <mergeCell ref="AF32:AI32"/>
    <mergeCell ref="B33:D33"/>
    <mergeCell ref="E33:G33"/>
    <mergeCell ref="H33:K33"/>
    <mergeCell ref="N33:P33"/>
    <mergeCell ref="Q33:S33"/>
    <mergeCell ref="T33:W33"/>
    <mergeCell ref="Z33:AB33"/>
    <mergeCell ref="AC33:AE33"/>
    <mergeCell ref="AF33:AI33"/>
    <mergeCell ref="Q31:S31"/>
    <mergeCell ref="T31:W31"/>
    <mergeCell ref="Y31:Y33"/>
    <mergeCell ref="Z31:AB31"/>
    <mergeCell ref="AC31:AE31"/>
    <mergeCell ref="AF31:AI31"/>
    <mergeCell ref="Q32:S32"/>
    <mergeCell ref="T32:W32"/>
    <mergeCell ref="Z32:AB32"/>
    <mergeCell ref="AC32:AE32"/>
    <mergeCell ref="A31:A33"/>
    <mergeCell ref="B31:D31"/>
    <mergeCell ref="E31:G31"/>
    <mergeCell ref="H31:K31"/>
    <mergeCell ref="M31:M33"/>
    <mergeCell ref="N31:P31"/>
    <mergeCell ref="B32:D32"/>
    <mergeCell ref="E32:G32"/>
    <mergeCell ref="H32:K32"/>
    <mergeCell ref="N32:P32"/>
    <mergeCell ref="Z29:AB30"/>
    <mergeCell ref="AC29:AI29"/>
    <mergeCell ref="E30:G30"/>
    <mergeCell ref="H30:K30"/>
    <mergeCell ref="Q30:S30"/>
    <mergeCell ref="T30:W30"/>
    <mergeCell ref="AC30:AI30"/>
    <mergeCell ref="B29:D30"/>
    <mergeCell ref="E29:G29"/>
    <mergeCell ref="H29:K29"/>
    <mergeCell ref="N29:P30"/>
    <mergeCell ref="Q29:S29"/>
    <mergeCell ref="T29:W29"/>
    <mergeCell ref="Q27:S27"/>
    <mergeCell ref="T27:W27"/>
    <mergeCell ref="Z27:AB28"/>
    <mergeCell ref="AC27:AI27"/>
    <mergeCell ref="E28:G28"/>
    <mergeCell ref="H28:K28"/>
    <mergeCell ref="Q28:S28"/>
    <mergeCell ref="T28:W28"/>
    <mergeCell ref="AC28:AI28"/>
    <mergeCell ref="Q25:S25"/>
    <mergeCell ref="T25:W25"/>
    <mergeCell ref="Y25:Y30"/>
    <mergeCell ref="Z25:AB26"/>
    <mergeCell ref="AC25:AI25"/>
    <mergeCell ref="E26:G26"/>
    <mergeCell ref="H26:K26"/>
    <mergeCell ref="Q26:S26"/>
    <mergeCell ref="T26:W26"/>
    <mergeCell ref="AC26:AI26"/>
    <mergeCell ref="A25:A30"/>
    <mergeCell ref="B25:D26"/>
    <mergeCell ref="E25:G25"/>
    <mergeCell ref="H25:K25"/>
    <mergeCell ref="M25:M30"/>
    <mergeCell ref="N25:P26"/>
    <mergeCell ref="B27:D28"/>
    <mergeCell ref="E27:G27"/>
    <mergeCell ref="H27:K27"/>
    <mergeCell ref="N27:P28"/>
    <mergeCell ref="Y23:Y24"/>
    <mergeCell ref="Z23:AI23"/>
    <mergeCell ref="B24:K24"/>
    <mergeCell ref="N24:R24"/>
    <mergeCell ref="S24:W24"/>
    <mergeCell ref="Z24:AI24"/>
    <mergeCell ref="Z21:AI21"/>
    <mergeCell ref="N22:P22"/>
    <mergeCell ref="Q22:W22"/>
    <mergeCell ref="Z22:AI22"/>
    <mergeCell ref="A23:A24"/>
    <mergeCell ref="B23:F23"/>
    <mergeCell ref="G23:K23"/>
    <mergeCell ref="M23:M24"/>
    <mergeCell ref="N23:R23"/>
    <mergeCell ref="S23:W23"/>
    <mergeCell ref="B21:K21"/>
    <mergeCell ref="M21:M22"/>
    <mergeCell ref="N21:P21"/>
    <mergeCell ref="Q21:S21"/>
    <mergeCell ref="T21:W21"/>
    <mergeCell ref="Y21:Y22"/>
    <mergeCell ref="Z19:AB19"/>
    <mergeCell ref="AC19:AE19"/>
    <mergeCell ref="AF19:AI19"/>
    <mergeCell ref="N20:P20"/>
    <mergeCell ref="Q20:S20"/>
    <mergeCell ref="T20:W20"/>
    <mergeCell ref="Z20:AB20"/>
    <mergeCell ref="AC20:AE20"/>
    <mergeCell ref="AF20:AI20"/>
    <mergeCell ref="Z17:AB17"/>
    <mergeCell ref="AC17:AE17"/>
    <mergeCell ref="AF17:AI17"/>
    <mergeCell ref="N18:P18"/>
    <mergeCell ref="Q18:S18"/>
    <mergeCell ref="T18:W18"/>
    <mergeCell ref="Z18:AB18"/>
    <mergeCell ref="AC18:AE18"/>
    <mergeCell ref="AF18:AI18"/>
    <mergeCell ref="B17:K17"/>
    <mergeCell ref="M17:M20"/>
    <mergeCell ref="N17:P17"/>
    <mergeCell ref="Q17:S17"/>
    <mergeCell ref="T17:W17"/>
    <mergeCell ref="Y17:Y20"/>
    <mergeCell ref="N19:P19"/>
    <mergeCell ref="Q19:S19"/>
    <mergeCell ref="T19:W19"/>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3:K13"/>
    <mergeCell ref="O13:W13"/>
    <mergeCell ref="AA13:AI13"/>
    <mergeCell ref="A14:A16"/>
    <mergeCell ref="B14:K14"/>
    <mergeCell ref="M14:M16"/>
    <mergeCell ref="N14:P14"/>
    <mergeCell ref="Q14:S14"/>
    <mergeCell ref="T14:W14"/>
    <mergeCell ref="Y14:Y16"/>
    <mergeCell ref="B11:K11"/>
    <mergeCell ref="O11:W11"/>
    <mergeCell ref="AA11:AI11"/>
    <mergeCell ref="B12:K12"/>
    <mergeCell ref="O12:W12"/>
    <mergeCell ref="AA12:AI12"/>
    <mergeCell ref="B10:D10"/>
    <mergeCell ref="E10:G10"/>
    <mergeCell ref="H10:K10"/>
    <mergeCell ref="N10:R10"/>
    <mergeCell ref="S10:U10"/>
    <mergeCell ref="Z10:AI10"/>
    <mergeCell ref="B8:K8"/>
    <mergeCell ref="N8:W8"/>
    <mergeCell ref="Z8:AI8"/>
    <mergeCell ref="B9:K9"/>
    <mergeCell ref="N9:W9"/>
    <mergeCell ref="Z9:AI9"/>
    <mergeCell ref="A6:K6"/>
    <mergeCell ref="M6:W6"/>
    <mergeCell ref="Y6:AI6"/>
    <mergeCell ref="A7:K7"/>
    <mergeCell ref="M7:W7"/>
    <mergeCell ref="Y7:AI7"/>
  </mergeCells>
  <printOptions horizontalCentered="1" verticalCentered="1"/>
  <pageMargins left="0.31496062992125984" right="0.11811023622047245" top="0.19685039370078741" bottom="0.19685039370078741"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E4B34-B672-45C8-9586-925D10E987EC}">
  <sheetPr>
    <pageSetUpPr fitToPage="1"/>
  </sheetPr>
  <dimension ref="A3:AJ49"/>
  <sheetViews>
    <sheetView topLeftCell="L4" zoomScale="73" zoomScaleNormal="73" workbookViewId="0">
      <selection activeCell="AA12" sqref="AA12:AI12"/>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customWidth="1" collapsed="1"/>
    <col min="13" max="13" width="46.85546875" style="1" customWidth="1"/>
    <col min="14" max="14" width="17.5703125" style="1" customWidth="1"/>
    <col min="15" max="16" width="11.5703125" style="1"/>
    <col min="17" max="17" width="20.5703125" style="1" customWidth="1"/>
    <col min="18" max="18" width="12.28515625" style="1" customWidth="1"/>
    <col min="19" max="19" width="13.42578125" style="1" customWidth="1"/>
    <col min="20" max="20" width="18.42578125" style="1" customWidth="1"/>
    <col min="21" max="21" width="11.85546875" style="1" customWidth="1"/>
    <col min="22" max="22" width="11.28515625" style="1" customWidth="1"/>
    <col min="23" max="23" width="13.5703125" style="1" customWidth="1"/>
    <col min="24" max="24" width="11.5703125" style="1"/>
    <col min="25" max="25" width="30.85546875" style="1" hidden="1" customWidth="1" outlineLevel="1"/>
    <col min="26" max="26" width="14.7109375" style="1" hidden="1" customWidth="1" outlineLevel="1"/>
    <col min="27" max="28" width="0" style="1" hidden="1" customWidth="1" outlineLevel="1"/>
    <col min="29" max="29" width="15.7109375" style="1" hidden="1" customWidth="1" outlineLevel="1"/>
    <col min="30" max="30" width="13.28515625" style="1" hidden="1" customWidth="1" outlineLevel="1"/>
    <col min="31" max="31" width="17" style="1" hidden="1" customWidth="1" outlineLevel="1"/>
    <col min="32" max="32" width="14.5703125" style="1" hidden="1" customWidth="1" outlineLevel="1"/>
    <col min="33" max="33" width="13.5703125" style="1" hidden="1" customWidth="1" outlineLevel="1"/>
    <col min="34" max="34" width="11.28515625" style="1" hidden="1" customWidth="1" outlineLevel="1"/>
    <col min="35" max="35" width="11.140625" style="1" hidden="1" customWidth="1" outlineLevel="1"/>
    <col min="36" max="36" width="11.5703125" style="1" collapsed="1"/>
    <col min="37" max="16384" width="11.5703125" style="1"/>
  </cols>
  <sheetData>
    <row r="3" spans="1:35">
      <c r="J3" s="1" t="s">
        <v>0</v>
      </c>
      <c r="K3" s="1" t="s">
        <v>1</v>
      </c>
      <c r="V3" s="2" t="s">
        <v>2</v>
      </c>
      <c r="W3" s="2" t="s">
        <v>3</v>
      </c>
      <c r="AH3" s="203" t="s">
        <v>4</v>
      </c>
      <c r="AI3" s="203" t="s">
        <v>5</v>
      </c>
    </row>
    <row r="4" spans="1:35" ht="18">
      <c r="E4" s="5" t="s">
        <v>6</v>
      </c>
      <c r="F4" s="6"/>
      <c r="G4" s="6"/>
      <c r="J4" s="1" t="s">
        <v>7</v>
      </c>
      <c r="K4" s="7">
        <v>44053</v>
      </c>
      <c r="L4" s="7"/>
      <c r="P4" s="5" t="s">
        <v>6</v>
      </c>
      <c r="Q4" s="6"/>
      <c r="R4" s="6"/>
      <c r="V4" s="204" t="s">
        <v>7</v>
      </c>
      <c r="W4" s="205">
        <f>ПаспортРУС!AI4</f>
        <v>44274</v>
      </c>
      <c r="AB4" s="5" t="s">
        <v>8</v>
      </c>
      <c r="AC4" s="6"/>
      <c r="AD4" s="6"/>
      <c r="AH4" s="1" t="s">
        <v>9</v>
      </c>
      <c r="AI4" s="7">
        <v>44053</v>
      </c>
    </row>
    <row r="5" spans="1:35" ht="18">
      <c r="E5" s="5"/>
      <c r="F5" s="6"/>
      <c r="G5" s="6"/>
      <c r="P5" s="5"/>
      <c r="Q5" s="6"/>
      <c r="R5" s="6"/>
      <c r="AB5" s="5"/>
      <c r="AC5" s="6"/>
      <c r="AD5" s="6"/>
    </row>
    <row r="6" spans="1:35" ht="30">
      <c r="A6" s="11" t="s">
        <v>10</v>
      </c>
      <c r="B6" s="11"/>
      <c r="C6" s="11"/>
      <c r="D6" s="11"/>
      <c r="E6" s="11"/>
      <c r="F6" s="11"/>
      <c r="G6" s="11"/>
      <c r="H6" s="11"/>
      <c r="I6" s="11"/>
      <c r="J6" s="11"/>
      <c r="K6" s="11"/>
      <c r="L6" s="12"/>
      <c r="M6" s="206" t="s">
        <v>10</v>
      </c>
      <c r="N6" s="206"/>
      <c r="O6" s="206"/>
      <c r="P6" s="206"/>
      <c r="Q6" s="206"/>
      <c r="R6" s="206"/>
      <c r="S6" s="206"/>
      <c r="T6" s="206"/>
      <c r="U6" s="206"/>
      <c r="V6" s="206"/>
      <c r="W6" s="206"/>
      <c r="Y6" s="207" t="s">
        <v>11</v>
      </c>
      <c r="Z6" s="207"/>
      <c r="AA6" s="207"/>
      <c r="AB6" s="207"/>
      <c r="AC6" s="207"/>
      <c r="AD6" s="207"/>
      <c r="AE6" s="207"/>
      <c r="AF6" s="207"/>
      <c r="AG6" s="207"/>
      <c r="AH6" s="207"/>
      <c r="AI6" s="207"/>
    </row>
    <row r="7" spans="1:35" ht="30.75" thickBot="1">
      <c r="A7" s="11" t="str">
        <f>'[1]БП-Анг'!D3</f>
        <v>Production of orthopedic mattresses</v>
      </c>
      <c r="B7" s="11"/>
      <c r="C7" s="11"/>
      <c r="D7" s="11"/>
      <c r="E7" s="11"/>
      <c r="F7" s="11"/>
      <c r="G7" s="11"/>
      <c r="H7" s="11"/>
      <c r="I7" s="11"/>
      <c r="J7" s="11"/>
      <c r="K7" s="11"/>
      <c r="L7" s="12"/>
      <c r="M7" s="208" t="str">
        <f>'БП-Eng'!D7</f>
        <v>Processing of vermiculite</v>
      </c>
      <c r="N7" s="208"/>
      <c r="O7" s="208"/>
      <c r="P7" s="208"/>
      <c r="Q7" s="208"/>
      <c r="R7" s="208"/>
      <c r="S7" s="208"/>
      <c r="T7" s="208"/>
      <c r="U7" s="208"/>
      <c r="V7" s="208"/>
      <c r="W7" s="208"/>
      <c r="Y7" s="11" t="str">
        <f>'[1]Форма-отчета 16'!D3</f>
        <v>Производство ортопедических матрасов</v>
      </c>
      <c r="Z7" s="11"/>
      <c r="AA7" s="11"/>
      <c r="AB7" s="11"/>
      <c r="AC7" s="11"/>
      <c r="AD7" s="11"/>
      <c r="AE7" s="11"/>
      <c r="AF7" s="11"/>
      <c r="AG7" s="11"/>
      <c r="AH7" s="11"/>
      <c r="AI7" s="11"/>
    </row>
    <row r="8" spans="1:35" ht="40.5" customHeight="1" thickTop="1" thickBot="1">
      <c r="A8" s="16" t="s">
        <v>12</v>
      </c>
      <c r="B8" s="17" t="s">
        <v>13</v>
      </c>
      <c r="C8" s="18"/>
      <c r="D8" s="18"/>
      <c r="E8" s="18"/>
      <c r="F8" s="18"/>
      <c r="G8" s="18"/>
      <c r="H8" s="18"/>
      <c r="I8" s="18"/>
      <c r="J8" s="18"/>
      <c r="K8" s="19"/>
      <c r="L8" s="20"/>
      <c r="M8" s="209" t="s">
        <v>12</v>
      </c>
      <c r="N8" s="210" t="str">
        <f>'БП-Eng'!E9</f>
        <v>Extraction of vermiculite ore and production of products from it</v>
      </c>
      <c r="O8" s="210"/>
      <c r="P8" s="210"/>
      <c r="Q8" s="210"/>
      <c r="R8" s="210"/>
      <c r="S8" s="210"/>
      <c r="T8" s="210"/>
      <c r="U8" s="210"/>
      <c r="V8" s="210"/>
      <c r="W8" s="210"/>
      <c r="Y8" s="21" t="s">
        <v>14</v>
      </c>
      <c r="Z8" s="211" t="str">
        <f>'[1]Форма-отчета 16'!E5</f>
        <v>Создание собственного производства ортопедических матрасов в широком ассортименте в целях импортозамещения и экспорта продукции</v>
      </c>
      <c r="AA8" s="211"/>
      <c r="AB8" s="211"/>
      <c r="AC8" s="211"/>
      <c r="AD8" s="211"/>
      <c r="AE8" s="211"/>
      <c r="AF8" s="211"/>
      <c r="AG8" s="211"/>
      <c r="AH8" s="211"/>
      <c r="AI8" s="211"/>
    </row>
    <row r="9" spans="1:35" ht="79.5" customHeight="1" thickTop="1" thickBot="1">
      <c r="A9" s="27" t="s">
        <v>15</v>
      </c>
      <c r="B9" s="28" t="s">
        <v>16</v>
      </c>
      <c r="C9" s="29"/>
      <c r="D9" s="29"/>
      <c r="E9" s="29"/>
      <c r="F9" s="29"/>
      <c r="G9" s="29"/>
      <c r="H9" s="29"/>
      <c r="I9" s="29"/>
      <c r="J9" s="29"/>
      <c r="K9" s="30"/>
      <c r="L9" s="20"/>
      <c r="M9" s="209" t="s">
        <v>15</v>
      </c>
      <c r="N9" s="210" t="str">
        <f>'БП-Eng'!E26</f>
        <v>Technological equipment</v>
      </c>
      <c r="O9" s="210"/>
      <c r="P9" s="210"/>
      <c r="Q9" s="210"/>
      <c r="R9" s="210"/>
      <c r="S9" s="210"/>
      <c r="T9" s="210"/>
      <c r="U9" s="210"/>
      <c r="V9" s="210"/>
      <c r="W9" s="210"/>
      <c r="Y9" s="21" t="s">
        <v>17</v>
      </c>
      <c r="Z9" s="211" t="str">
        <f>'[1]Форма-отчета 16'!E6</f>
        <v>Легкая промышленность</v>
      </c>
      <c r="AA9" s="211"/>
      <c r="AB9" s="211"/>
      <c r="AC9" s="211"/>
      <c r="AD9" s="211"/>
      <c r="AE9" s="211"/>
      <c r="AF9" s="211"/>
      <c r="AG9" s="211"/>
      <c r="AH9" s="211"/>
      <c r="AI9" s="211"/>
    </row>
    <row r="10" spans="1:35" ht="34.5" customHeight="1" thickTop="1" thickBot="1">
      <c r="A10" s="27" t="s">
        <v>19</v>
      </c>
      <c r="B10" s="28" t="s">
        <v>20</v>
      </c>
      <c r="C10" s="29"/>
      <c r="D10" s="29"/>
      <c r="E10" s="29" t="s">
        <v>21</v>
      </c>
      <c r="F10" s="29"/>
      <c r="G10" s="29"/>
      <c r="H10" s="29" t="s">
        <v>22</v>
      </c>
      <c r="I10" s="29"/>
      <c r="J10" s="29"/>
      <c r="K10" s="30"/>
      <c r="L10" s="20"/>
      <c r="M10" s="209" t="s">
        <v>19</v>
      </c>
      <c r="N10" s="212" t="str">
        <f>'БП-Eng'!E14</f>
        <v>Karauzyak district Republic of Karakalpakstan</v>
      </c>
      <c r="O10" s="212"/>
      <c r="P10" s="212"/>
      <c r="Q10" s="212"/>
      <c r="R10" s="212"/>
      <c r="S10" s="212"/>
      <c r="T10" s="212"/>
      <c r="U10" s="212"/>
      <c r="V10" s="212"/>
      <c r="W10" s="212"/>
      <c r="Y10" s="21" t="s">
        <v>26</v>
      </c>
      <c r="Z10" s="211" t="str">
        <f>'[1]Форма-отчета 16'!E10</f>
        <v>СЭЗ "Термез", Сурхандарьинская область</v>
      </c>
      <c r="AA10" s="211"/>
      <c r="AB10" s="211"/>
      <c r="AC10" s="211"/>
      <c r="AD10" s="211"/>
      <c r="AE10" s="211" t="s">
        <v>177</v>
      </c>
      <c r="AF10" s="211"/>
      <c r="AG10" s="211"/>
      <c r="AH10" s="31" t="s">
        <v>45</v>
      </c>
      <c r="AI10" s="31" t="s">
        <v>50</v>
      </c>
    </row>
    <row r="11" spans="1:35" ht="36" customHeight="1" thickTop="1" thickBot="1">
      <c r="A11" s="27" t="s">
        <v>27</v>
      </c>
      <c r="B11" s="28"/>
      <c r="C11" s="29"/>
      <c r="D11" s="29"/>
      <c r="E11" s="29"/>
      <c r="F11" s="29"/>
      <c r="G11" s="29"/>
      <c r="H11" s="29"/>
      <c r="I11" s="29"/>
      <c r="J11" s="29"/>
      <c r="K11" s="30"/>
      <c r="L11" s="20"/>
      <c r="M11" s="209" t="s">
        <v>27</v>
      </c>
      <c r="N11" s="213" t="s">
        <v>178</v>
      </c>
      <c r="O11" s="214">
        <f>ПаспортРУС!AA11</f>
        <v>5175</v>
      </c>
      <c r="P11" s="215"/>
      <c r="Q11" s="215"/>
      <c r="R11" s="215"/>
      <c r="S11" s="215"/>
      <c r="T11" s="215"/>
      <c r="U11" s="215"/>
      <c r="V11" s="215"/>
      <c r="W11" s="216"/>
      <c r="Y11" s="21" t="s">
        <v>29</v>
      </c>
      <c r="Z11" s="35" t="s">
        <v>179</v>
      </c>
      <c r="AA11" s="36">
        <f>'[1]Форма-отчета 16'!E37+'[1]Форма-отчета 16'!I37+'[1]Форма-отчета 16'!L37</f>
        <v>64800</v>
      </c>
      <c r="AB11" s="37"/>
      <c r="AC11" s="37"/>
      <c r="AD11" s="37"/>
      <c r="AE11" s="37"/>
      <c r="AF11" s="37"/>
      <c r="AG11" s="37"/>
      <c r="AH11" s="37"/>
      <c r="AI11" s="38"/>
    </row>
    <row r="12" spans="1:35" ht="28.5" customHeight="1" thickTop="1" thickBot="1">
      <c r="A12" s="27" t="s">
        <v>31</v>
      </c>
      <c r="B12" s="28" t="s">
        <v>32</v>
      </c>
      <c r="C12" s="29"/>
      <c r="D12" s="29"/>
      <c r="E12" s="29"/>
      <c r="F12" s="29"/>
      <c r="G12" s="29"/>
      <c r="H12" s="29"/>
      <c r="I12" s="29"/>
      <c r="J12" s="29"/>
      <c r="K12" s="30"/>
      <c r="L12" s="20"/>
      <c r="M12" s="209" t="s">
        <v>31</v>
      </c>
      <c r="N12" s="213" t="s">
        <v>33</v>
      </c>
      <c r="O12" s="214">
        <f>ПаспортРУС!AA12</f>
        <v>524413.7197640338</v>
      </c>
      <c r="P12" s="215"/>
      <c r="Q12" s="215"/>
      <c r="R12" s="215"/>
      <c r="S12" s="215"/>
      <c r="T12" s="215"/>
      <c r="U12" s="215"/>
      <c r="V12" s="215"/>
      <c r="W12" s="216"/>
      <c r="Y12" s="21" t="s">
        <v>34</v>
      </c>
      <c r="Z12" s="35" t="s">
        <v>33</v>
      </c>
      <c r="AA12" s="36">
        <f>'[1]Форма-отчета 16'!E215</f>
        <v>3263889</v>
      </c>
      <c r="AB12" s="37"/>
      <c r="AC12" s="37"/>
      <c r="AD12" s="37"/>
      <c r="AE12" s="37"/>
      <c r="AF12" s="37"/>
      <c r="AG12" s="37"/>
      <c r="AH12" s="37"/>
      <c r="AI12" s="38"/>
    </row>
    <row r="13" spans="1:35" ht="36" customHeight="1" thickTop="1" thickBot="1">
      <c r="A13" s="27" t="s">
        <v>35</v>
      </c>
      <c r="B13" s="28" t="s">
        <v>36</v>
      </c>
      <c r="C13" s="29"/>
      <c r="D13" s="29"/>
      <c r="E13" s="29"/>
      <c r="F13" s="29"/>
      <c r="G13" s="29"/>
      <c r="H13" s="29"/>
      <c r="I13" s="29"/>
      <c r="J13" s="29"/>
      <c r="K13" s="30"/>
      <c r="L13" s="20"/>
      <c r="M13" s="209" t="s">
        <v>35</v>
      </c>
      <c r="N13" s="213" t="s">
        <v>37</v>
      </c>
      <c r="O13" s="214">
        <f>ПаспортРУС!AA13</f>
        <v>56.557048536819387</v>
      </c>
      <c r="P13" s="215"/>
      <c r="Q13" s="215"/>
      <c r="R13" s="215"/>
      <c r="S13" s="215"/>
      <c r="T13" s="215"/>
      <c r="U13" s="215"/>
      <c r="V13" s="215"/>
      <c r="W13" s="216"/>
      <c r="Y13" s="21" t="s">
        <v>38</v>
      </c>
      <c r="Z13" s="35" t="s">
        <v>39</v>
      </c>
      <c r="AA13" s="36">
        <f>'[1]Форма-отчета 16'!E224</f>
        <v>70.68500707069515</v>
      </c>
      <c r="AB13" s="37"/>
      <c r="AC13" s="37"/>
      <c r="AD13" s="37"/>
      <c r="AE13" s="37"/>
      <c r="AF13" s="37"/>
      <c r="AG13" s="37"/>
      <c r="AH13" s="37"/>
      <c r="AI13" s="38"/>
    </row>
    <row r="14" spans="1:35" ht="26.25" customHeight="1" thickTop="1" thickBot="1">
      <c r="A14" s="43" t="s">
        <v>40</v>
      </c>
      <c r="B14" s="28" t="s">
        <v>41</v>
      </c>
      <c r="C14" s="29"/>
      <c r="D14" s="29"/>
      <c r="E14" s="29"/>
      <c r="F14" s="29"/>
      <c r="G14" s="29"/>
      <c r="H14" s="29"/>
      <c r="I14" s="29"/>
      <c r="J14" s="29"/>
      <c r="K14" s="30"/>
      <c r="L14" s="20"/>
      <c r="M14" s="217" t="s">
        <v>40</v>
      </c>
      <c r="N14" s="218" t="s">
        <v>42</v>
      </c>
      <c r="O14" s="219"/>
      <c r="P14" s="219"/>
      <c r="Q14" s="220" t="s">
        <v>24</v>
      </c>
      <c r="R14" s="220"/>
      <c r="S14" s="220"/>
      <c r="T14" s="220"/>
      <c r="U14" s="220"/>
      <c r="V14" s="220"/>
      <c r="W14" s="221"/>
      <c r="Y14" s="222" t="s">
        <v>43</v>
      </c>
      <c r="Z14" s="223" t="s">
        <v>44</v>
      </c>
      <c r="AA14" s="224"/>
      <c r="AB14" s="224"/>
      <c r="AC14" s="225" t="s">
        <v>45</v>
      </c>
      <c r="AD14" s="225"/>
      <c r="AE14" s="225"/>
      <c r="AF14" s="225" t="s">
        <v>50</v>
      </c>
      <c r="AG14" s="225"/>
      <c r="AH14" s="225"/>
      <c r="AI14" s="226"/>
    </row>
    <row r="15" spans="1:35" ht="24.75" customHeight="1" thickTop="1" thickBot="1">
      <c r="A15" s="57"/>
      <c r="B15" s="58"/>
      <c r="C15" s="59"/>
      <c r="D15" s="59"/>
      <c r="E15" s="59"/>
      <c r="F15" s="59"/>
      <c r="G15" s="59"/>
      <c r="H15" s="59"/>
      <c r="I15" s="59"/>
      <c r="J15" s="59"/>
      <c r="K15" s="60"/>
      <c r="L15" s="20"/>
      <c r="M15" s="217"/>
      <c r="N15" s="227" t="s">
        <v>46</v>
      </c>
      <c r="O15" s="228"/>
      <c r="P15" s="228"/>
      <c r="Q15" s="229" t="s">
        <v>24</v>
      </c>
      <c r="R15" s="229"/>
      <c r="S15" s="229"/>
      <c r="T15" s="229"/>
      <c r="U15" s="229"/>
      <c r="V15" s="229"/>
      <c r="W15" s="230"/>
      <c r="Y15" s="222"/>
      <c r="Z15" s="231" t="s">
        <v>47</v>
      </c>
      <c r="AA15" s="29"/>
      <c r="AB15" s="29"/>
      <c r="AC15" s="232" t="s">
        <v>45</v>
      </c>
      <c r="AD15" s="232"/>
      <c r="AE15" s="232"/>
      <c r="AF15" s="232" t="s">
        <v>50</v>
      </c>
      <c r="AG15" s="232"/>
      <c r="AH15" s="232"/>
      <c r="AI15" s="233"/>
    </row>
    <row r="16" spans="1:35" ht="26.25" customHeight="1" thickTop="1" thickBot="1">
      <c r="A16" s="72"/>
      <c r="B16" s="58"/>
      <c r="C16" s="59"/>
      <c r="D16" s="59"/>
      <c r="E16" s="59"/>
      <c r="F16" s="59"/>
      <c r="G16" s="59"/>
      <c r="H16" s="59"/>
      <c r="I16" s="59"/>
      <c r="J16" s="59"/>
      <c r="K16" s="60"/>
      <c r="L16" s="20"/>
      <c r="M16" s="217"/>
      <c r="N16" s="234" t="s">
        <v>48</v>
      </c>
      <c r="O16" s="235"/>
      <c r="P16" s="235"/>
      <c r="Q16" s="236"/>
      <c r="R16" s="236"/>
      <c r="S16" s="236"/>
      <c r="T16" s="236" t="s">
        <v>25</v>
      </c>
      <c r="U16" s="236"/>
      <c r="V16" s="236"/>
      <c r="W16" s="237"/>
      <c r="Y16" s="222"/>
      <c r="Z16" s="238" t="s">
        <v>49</v>
      </c>
      <c r="AA16" s="239"/>
      <c r="AB16" s="239"/>
      <c r="AC16" s="240" t="s">
        <v>45</v>
      </c>
      <c r="AD16" s="240"/>
      <c r="AE16" s="240"/>
      <c r="AF16" s="240" t="s">
        <v>50</v>
      </c>
      <c r="AG16" s="240"/>
      <c r="AH16" s="240"/>
      <c r="AI16" s="241"/>
    </row>
    <row r="17" spans="1:35" ht="39.75" customHeight="1" thickTop="1" thickBot="1">
      <c r="A17" s="27" t="s">
        <v>51</v>
      </c>
      <c r="B17" s="28" t="s">
        <v>52</v>
      </c>
      <c r="C17" s="29"/>
      <c r="D17" s="29"/>
      <c r="E17" s="29"/>
      <c r="F17" s="29"/>
      <c r="G17" s="29"/>
      <c r="H17" s="29"/>
      <c r="I17" s="29"/>
      <c r="J17" s="29"/>
      <c r="K17" s="30"/>
      <c r="L17" s="20"/>
      <c r="M17" s="217" t="s">
        <v>53</v>
      </c>
      <c r="N17" s="218" t="s">
        <v>54</v>
      </c>
      <c r="O17" s="219"/>
      <c r="P17" s="219"/>
      <c r="Q17" s="220" t="s">
        <v>24</v>
      </c>
      <c r="R17" s="220"/>
      <c r="S17" s="220"/>
      <c r="T17" s="220"/>
      <c r="U17" s="220"/>
      <c r="V17" s="220"/>
      <c r="W17" s="221"/>
      <c r="Y17" s="222" t="s">
        <v>55</v>
      </c>
      <c r="Z17" s="223" t="s">
        <v>56</v>
      </c>
      <c r="AA17" s="224"/>
      <c r="AB17" s="224"/>
      <c r="AC17" s="225" t="s">
        <v>45</v>
      </c>
      <c r="AD17" s="225"/>
      <c r="AE17" s="225"/>
      <c r="AF17" s="225"/>
      <c r="AG17" s="225"/>
      <c r="AH17" s="225"/>
      <c r="AI17" s="226"/>
    </row>
    <row r="18" spans="1:35" ht="27" customHeight="1" thickTop="1" thickBot="1">
      <c r="A18" s="27"/>
      <c r="B18" s="58"/>
      <c r="C18" s="59"/>
      <c r="D18" s="59"/>
      <c r="E18" s="59"/>
      <c r="F18" s="59"/>
      <c r="G18" s="59"/>
      <c r="H18" s="59"/>
      <c r="I18" s="59"/>
      <c r="J18" s="59"/>
      <c r="K18" s="60"/>
      <c r="L18" s="20"/>
      <c r="M18" s="217"/>
      <c r="N18" s="227" t="s">
        <v>57</v>
      </c>
      <c r="O18" s="228"/>
      <c r="P18" s="228"/>
      <c r="Q18" s="229"/>
      <c r="R18" s="229"/>
      <c r="S18" s="229"/>
      <c r="T18" s="229" t="s">
        <v>25</v>
      </c>
      <c r="U18" s="229"/>
      <c r="V18" s="229"/>
      <c r="W18" s="230"/>
      <c r="Y18" s="222"/>
      <c r="Z18" s="231" t="s">
        <v>58</v>
      </c>
      <c r="AA18" s="29"/>
      <c r="AB18" s="29"/>
      <c r="AC18" s="232"/>
      <c r="AD18" s="232"/>
      <c r="AE18" s="232"/>
      <c r="AF18" s="232" t="s">
        <v>50</v>
      </c>
      <c r="AG18" s="232"/>
      <c r="AH18" s="232"/>
      <c r="AI18" s="233"/>
    </row>
    <row r="19" spans="1:35" ht="21.75" customHeight="1" thickTop="1" thickBot="1">
      <c r="A19" s="27"/>
      <c r="B19" s="58"/>
      <c r="C19" s="59"/>
      <c r="D19" s="59"/>
      <c r="E19" s="59"/>
      <c r="F19" s="59"/>
      <c r="G19" s="59"/>
      <c r="H19" s="59"/>
      <c r="I19" s="59"/>
      <c r="J19" s="59"/>
      <c r="K19" s="60"/>
      <c r="L19" s="20"/>
      <c r="M19" s="217"/>
      <c r="N19" s="227" t="s">
        <v>59</v>
      </c>
      <c r="O19" s="228"/>
      <c r="P19" s="228"/>
      <c r="Q19" s="229"/>
      <c r="R19" s="229"/>
      <c r="S19" s="229"/>
      <c r="T19" s="229" t="s">
        <v>25</v>
      </c>
      <c r="U19" s="229"/>
      <c r="V19" s="229"/>
      <c r="W19" s="230"/>
      <c r="Y19" s="222"/>
      <c r="Z19" s="231" t="s">
        <v>60</v>
      </c>
      <c r="AA19" s="29"/>
      <c r="AB19" s="29"/>
      <c r="AC19" s="232"/>
      <c r="AD19" s="232"/>
      <c r="AE19" s="232"/>
      <c r="AF19" s="232" t="s">
        <v>50</v>
      </c>
      <c r="AG19" s="232"/>
      <c r="AH19" s="232"/>
      <c r="AI19" s="233"/>
    </row>
    <row r="20" spans="1:35" ht="30" customHeight="1" thickTop="1" thickBot="1">
      <c r="A20" s="27"/>
      <c r="B20" s="58"/>
      <c r="C20" s="59"/>
      <c r="D20" s="59"/>
      <c r="E20" s="59"/>
      <c r="F20" s="59"/>
      <c r="G20" s="59"/>
      <c r="H20" s="59"/>
      <c r="I20" s="59"/>
      <c r="J20" s="59"/>
      <c r="K20" s="60"/>
      <c r="L20" s="20"/>
      <c r="M20" s="217"/>
      <c r="N20" s="234" t="s">
        <v>61</v>
      </c>
      <c r="O20" s="235"/>
      <c r="P20" s="235"/>
      <c r="Q20" s="236"/>
      <c r="R20" s="236"/>
      <c r="S20" s="236"/>
      <c r="T20" s="236" t="s">
        <v>25</v>
      </c>
      <c r="U20" s="236"/>
      <c r="V20" s="236"/>
      <c r="W20" s="237"/>
      <c r="Y20" s="222"/>
      <c r="Z20" s="238" t="s">
        <v>62</v>
      </c>
      <c r="AA20" s="239"/>
      <c r="AB20" s="239"/>
      <c r="AC20" s="240"/>
      <c r="AD20" s="240"/>
      <c r="AE20" s="240"/>
      <c r="AF20" s="240" t="s">
        <v>50</v>
      </c>
      <c r="AG20" s="240"/>
      <c r="AH20" s="240"/>
      <c r="AI20" s="241"/>
    </row>
    <row r="21" spans="1:35" ht="30" customHeight="1" thickTop="1" thickBot="1">
      <c r="A21" s="27" t="s">
        <v>63</v>
      </c>
      <c r="B21" s="28" t="s">
        <v>64</v>
      </c>
      <c r="C21" s="29"/>
      <c r="D21" s="29"/>
      <c r="E21" s="29"/>
      <c r="F21" s="29"/>
      <c r="G21" s="29"/>
      <c r="H21" s="29"/>
      <c r="I21" s="29"/>
      <c r="J21" s="29"/>
      <c r="K21" s="30"/>
      <c r="L21" s="20"/>
      <c r="M21" s="217" t="s">
        <v>65</v>
      </c>
      <c r="N21" s="242" t="s">
        <v>25</v>
      </c>
      <c r="O21" s="243"/>
      <c r="P21" s="243"/>
      <c r="Q21" s="243"/>
      <c r="R21" s="243"/>
      <c r="S21" s="243"/>
      <c r="T21" s="243"/>
      <c r="U21" s="243"/>
      <c r="V21" s="243"/>
      <c r="W21" s="244"/>
      <c r="Y21" s="222" t="s">
        <v>67</v>
      </c>
      <c r="Z21" s="223" t="s">
        <v>180</v>
      </c>
      <c r="AA21" s="224"/>
      <c r="AB21" s="224"/>
      <c r="AC21" s="225" t="s">
        <v>45</v>
      </c>
      <c r="AD21" s="225"/>
      <c r="AE21" s="225"/>
      <c r="AF21" s="225" t="s">
        <v>50</v>
      </c>
      <c r="AG21" s="225"/>
      <c r="AH21" s="225"/>
      <c r="AI21" s="226"/>
    </row>
    <row r="22" spans="1:35" ht="48" customHeight="1" thickTop="1" thickBot="1">
      <c r="A22" s="27"/>
      <c r="B22" s="58"/>
      <c r="C22" s="59"/>
      <c r="D22" s="59"/>
      <c r="E22" s="59"/>
      <c r="F22" s="59"/>
      <c r="G22" s="59"/>
      <c r="H22" s="59"/>
      <c r="I22" s="59"/>
      <c r="J22" s="59"/>
      <c r="K22" s="60"/>
      <c r="L22" s="20"/>
      <c r="M22" s="217"/>
      <c r="N22" s="245" t="s">
        <v>69</v>
      </c>
      <c r="O22" s="246"/>
      <c r="P22" s="246"/>
      <c r="Q22" s="246"/>
      <c r="R22" s="246"/>
      <c r="S22" s="246"/>
      <c r="T22" s="246"/>
      <c r="U22" s="246"/>
      <c r="V22" s="246"/>
      <c r="W22" s="247"/>
      <c r="Y22" s="222"/>
      <c r="Z22" s="238" t="s">
        <v>181</v>
      </c>
      <c r="AA22" s="239"/>
      <c r="AB22" s="239"/>
      <c r="AC22" s="248" t="s">
        <v>70</v>
      </c>
      <c r="AD22" s="248"/>
      <c r="AE22" s="248"/>
      <c r="AF22" s="248"/>
      <c r="AG22" s="248"/>
      <c r="AH22" s="248"/>
      <c r="AI22" s="249"/>
    </row>
    <row r="23" spans="1:35" ht="28.5" customHeight="1" thickTop="1" thickBot="1">
      <c r="A23" s="94" t="s">
        <v>71</v>
      </c>
      <c r="B23" s="28" t="s">
        <v>21</v>
      </c>
      <c r="C23" s="29"/>
      <c r="D23" s="29"/>
      <c r="E23" s="29"/>
      <c r="F23" s="29"/>
      <c r="G23" s="29" t="s">
        <v>22</v>
      </c>
      <c r="H23" s="29"/>
      <c r="I23" s="29"/>
      <c r="J23" s="29"/>
      <c r="K23" s="30"/>
      <c r="L23" s="20"/>
      <c r="M23" s="217" t="s">
        <v>72</v>
      </c>
      <c r="N23" s="242" t="s">
        <v>24</v>
      </c>
      <c r="O23" s="243"/>
      <c r="P23" s="243"/>
      <c r="Q23" s="243"/>
      <c r="R23" s="243"/>
      <c r="S23" s="243"/>
      <c r="T23" s="243"/>
      <c r="U23" s="243"/>
      <c r="V23" s="243"/>
      <c r="W23" s="244"/>
      <c r="Y23" s="222" t="s">
        <v>73</v>
      </c>
      <c r="Z23" s="250" t="s">
        <v>45</v>
      </c>
      <c r="AA23" s="225"/>
      <c r="AB23" s="225"/>
      <c r="AC23" s="225"/>
      <c r="AD23" s="225"/>
      <c r="AE23" s="225" t="s">
        <v>50</v>
      </c>
      <c r="AF23" s="225"/>
      <c r="AG23" s="225"/>
      <c r="AH23" s="225"/>
      <c r="AI23" s="226"/>
    </row>
    <row r="24" spans="1:35" ht="41.25" customHeight="1" thickTop="1" thickBot="1">
      <c r="A24" s="94"/>
      <c r="B24" s="28" t="s">
        <v>74</v>
      </c>
      <c r="C24" s="29"/>
      <c r="D24" s="29"/>
      <c r="E24" s="29"/>
      <c r="F24" s="29"/>
      <c r="G24" s="29"/>
      <c r="H24" s="29"/>
      <c r="I24" s="29"/>
      <c r="J24" s="29"/>
      <c r="K24" s="30"/>
      <c r="L24" s="20"/>
      <c r="M24" s="217"/>
      <c r="N24" s="245" t="s">
        <v>76</v>
      </c>
      <c r="O24" s="246"/>
      <c r="P24" s="246"/>
      <c r="Q24" s="246"/>
      <c r="R24" s="246"/>
      <c r="S24" s="246"/>
      <c r="T24" s="246"/>
      <c r="U24" s="246"/>
      <c r="V24" s="246"/>
      <c r="W24" s="247"/>
      <c r="Y24" s="222"/>
      <c r="Z24" s="251" t="s">
        <v>182</v>
      </c>
      <c r="AA24" s="252"/>
      <c r="AB24" s="252"/>
      <c r="AC24" s="252"/>
      <c r="AD24" s="252"/>
      <c r="AE24" s="248" t="s">
        <v>77</v>
      </c>
      <c r="AF24" s="248"/>
      <c r="AG24" s="248"/>
      <c r="AH24" s="248"/>
      <c r="AI24" s="249"/>
    </row>
    <row r="25" spans="1:35" ht="30" customHeight="1" thickTop="1" thickBot="1">
      <c r="A25" s="94" t="s">
        <v>78</v>
      </c>
      <c r="B25" s="28" t="s">
        <v>79</v>
      </c>
      <c r="C25" s="29"/>
      <c r="D25" s="29"/>
      <c r="E25" s="29" t="s">
        <v>21</v>
      </c>
      <c r="F25" s="29"/>
      <c r="G25" s="29"/>
      <c r="H25" s="29" t="s">
        <v>22</v>
      </c>
      <c r="I25" s="29"/>
      <c r="J25" s="29"/>
      <c r="K25" s="30"/>
      <c r="L25" s="20"/>
      <c r="M25" s="217" t="s">
        <v>80</v>
      </c>
      <c r="N25" s="218" t="s">
        <v>81</v>
      </c>
      <c r="O25" s="219"/>
      <c r="P25" s="219"/>
      <c r="Q25" s="253" t="s">
        <v>24</v>
      </c>
      <c r="R25" s="243"/>
      <c r="S25" s="243"/>
      <c r="T25" s="243"/>
      <c r="U25" s="243"/>
      <c r="V25" s="243"/>
      <c r="W25" s="244"/>
      <c r="Y25" s="222" t="s">
        <v>82</v>
      </c>
      <c r="Z25" s="223" t="s">
        <v>83</v>
      </c>
      <c r="AA25" s="224"/>
      <c r="AB25" s="224"/>
      <c r="AC25" s="225" t="s">
        <v>45</v>
      </c>
      <c r="AD25" s="225"/>
      <c r="AE25" s="225"/>
      <c r="AF25" s="225" t="s">
        <v>50</v>
      </c>
      <c r="AG25" s="225"/>
      <c r="AH25" s="225"/>
      <c r="AI25" s="226"/>
    </row>
    <row r="26" spans="1:35" ht="36.75" customHeight="1" thickTop="1" thickBot="1">
      <c r="A26" s="94"/>
      <c r="B26" s="28"/>
      <c r="C26" s="29"/>
      <c r="D26" s="29"/>
      <c r="E26" s="29" t="s">
        <v>84</v>
      </c>
      <c r="F26" s="29"/>
      <c r="G26" s="29"/>
      <c r="H26" s="29"/>
      <c r="I26" s="29"/>
      <c r="J26" s="29"/>
      <c r="K26" s="30"/>
      <c r="L26" s="20"/>
      <c r="M26" s="217"/>
      <c r="N26" s="227"/>
      <c r="O26" s="228"/>
      <c r="P26" s="228"/>
      <c r="Q26" s="254" t="s">
        <v>86</v>
      </c>
      <c r="R26" s="255"/>
      <c r="S26" s="255"/>
      <c r="T26" s="255"/>
      <c r="U26" s="255"/>
      <c r="V26" s="255"/>
      <c r="W26" s="256"/>
      <c r="Y26" s="222"/>
      <c r="Z26" s="231"/>
      <c r="AA26" s="29"/>
      <c r="AB26" s="29"/>
      <c r="AC26" s="29" t="s">
        <v>183</v>
      </c>
      <c r="AD26" s="29"/>
      <c r="AE26" s="29"/>
      <c r="AF26" s="29" t="s">
        <v>87</v>
      </c>
      <c r="AG26" s="29"/>
      <c r="AH26" s="29"/>
      <c r="AI26" s="257"/>
    </row>
    <row r="27" spans="1:35" ht="20.25" thickTop="1" thickBot="1">
      <c r="A27" s="94"/>
      <c r="B27" s="28" t="s">
        <v>88</v>
      </c>
      <c r="C27" s="29"/>
      <c r="D27" s="29"/>
      <c r="E27" s="29" t="s">
        <v>21</v>
      </c>
      <c r="F27" s="29"/>
      <c r="G27" s="29"/>
      <c r="H27" s="29" t="s">
        <v>22</v>
      </c>
      <c r="I27" s="29"/>
      <c r="J27" s="29"/>
      <c r="K27" s="30"/>
      <c r="L27" s="20"/>
      <c r="M27" s="217"/>
      <c r="N27" s="227" t="s">
        <v>89</v>
      </c>
      <c r="O27" s="228"/>
      <c r="P27" s="228"/>
      <c r="Q27" s="258" t="s">
        <v>24</v>
      </c>
      <c r="R27" s="259"/>
      <c r="S27" s="259"/>
      <c r="T27" s="259"/>
      <c r="U27" s="259"/>
      <c r="V27" s="259"/>
      <c r="W27" s="260"/>
      <c r="Y27" s="222"/>
      <c r="Z27" s="231" t="s">
        <v>90</v>
      </c>
      <c r="AA27" s="29"/>
      <c r="AB27" s="29"/>
      <c r="AC27" s="232" t="s">
        <v>45</v>
      </c>
      <c r="AD27" s="232"/>
      <c r="AE27" s="232"/>
      <c r="AF27" s="232" t="s">
        <v>50</v>
      </c>
      <c r="AG27" s="232"/>
      <c r="AH27" s="232"/>
      <c r="AI27" s="233"/>
    </row>
    <row r="28" spans="1:35" ht="36.75" customHeight="1" thickTop="1" thickBot="1">
      <c r="A28" s="94"/>
      <c r="B28" s="28"/>
      <c r="C28" s="29"/>
      <c r="D28" s="29"/>
      <c r="E28" s="29" t="s">
        <v>84</v>
      </c>
      <c r="F28" s="29"/>
      <c r="G28" s="29"/>
      <c r="H28" s="29"/>
      <c r="I28" s="29"/>
      <c r="J28" s="29"/>
      <c r="K28" s="30"/>
      <c r="L28" s="20"/>
      <c r="M28" s="217"/>
      <c r="N28" s="227"/>
      <c r="O28" s="228"/>
      <c r="P28" s="228"/>
      <c r="Q28" s="254" t="s">
        <v>86</v>
      </c>
      <c r="R28" s="255"/>
      <c r="S28" s="255"/>
      <c r="T28" s="255"/>
      <c r="U28" s="255"/>
      <c r="V28" s="255"/>
      <c r="W28" s="256"/>
      <c r="Y28" s="222"/>
      <c r="Z28" s="231"/>
      <c r="AA28" s="29"/>
      <c r="AB28" s="29"/>
      <c r="AC28" s="29" t="str">
        <f>AC26</f>
        <v>Если нет, что нужно?</v>
      </c>
      <c r="AD28" s="29"/>
      <c r="AE28" s="29"/>
      <c r="AF28" s="29" t="s">
        <v>87</v>
      </c>
      <c r="AG28" s="29"/>
      <c r="AH28" s="29"/>
      <c r="AI28" s="257"/>
    </row>
    <row r="29" spans="1:35" ht="20.25" thickTop="1" thickBot="1">
      <c r="A29" s="94"/>
      <c r="B29" s="28" t="s">
        <v>91</v>
      </c>
      <c r="C29" s="29"/>
      <c r="D29" s="29"/>
      <c r="E29" s="29" t="s">
        <v>21</v>
      </c>
      <c r="F29" s="29"/>
      <c r="G29" s="29"/>
      <c r="H29" s="29" t="s">
        <v>22</v>
      </c>
      <c r="I29" s="29"/>
      <c r="J29" s="29"/>
      <c r="K29" s="30"/>
      <c r="L29" s="20"/>
      <c r="M29" s="217"/>
      <c r="N29" s="227" t="s">
        <v>92</v>
      </c>
      <c r="O29" s="228"/>
      <c r="P29" s="228"/>
      <c r="Q29" s="258" t="s">
        <v>24</v>
      </c>
      <c r="R29" s="259"/>
      <c r="S29" s="259"/>
      <c r="T29" s="259"/>
      <c r="U29" s="259"/>
      <c r="V29" s="259"/>
      <c r="W29" s="260"/>
      <c r="Y29" s="222"/>
      <c r="Z29" s="231" t="s">
        <v>93</v>
      </c>
      <c r="AA29" s="29"/>
      <c r="AB29" s="29"/>
      <c r="AC29" s="232" t="s">
        <v>45</v>
      </c>
      <c r="AD29" s="232"/>
      <c r="AE29" s="232"/>
      <c r="AF29" s="232" t="s">
        <v>50</v>
      </c>
      <c r="AG29" s="232"/>
      <c r="AH29" s="232"/>
      <c r="AI29" s="233"/>
    </row>
    <row r="30" spans="1:35" ht="39.75" customHeight="1" thickTop="1" thickBot="1">
      <c r="A30" s="94"/>
      <c r="B30" s="28"/>
      <c r="C30" s="29"/>
      <c r="D30" s="29"/>
      <c r="E30" s="29" t="s">
        <v>84</v>
      </c>
      <c r="F30" s="29"/>
      <c r="G30" s="29"/>
      <c r="H30" s="29"/>
      <c r="I30" s="29"/>
      <c r="J30" s="29"/>
      <c r="K30" s="30"/>
      <c r="L30" s="20"/>
      <c r="M30" s="217"/>
      <c r="N30" s="234"/>
      <c r="O30" s="235"/>
      <c r="P30" s="235"/>
      <c r="Q30" s="261" t="s">
        <v>94</v>
      </c>
      <c r="R30" s="246"/>
      <c r="S30" s="246"/>
      <c r="T30" s="246"/>
      <c r="U30" s="246"/>
      <c r="V30" s="246"/>
      <c r="W30" s="247"/>
      <c r="Y30" s="222"/>
      <c r="Z30" s="238"/>
      <c r="AA30" s="239"/>
      <c r="AB30" s="239"/>
      <c r="AC30" s="239" t="str">
        <f>AC26</f>
        <v>Если нет, что нужно?</v>
      </c>
      <c r="AD30" s="239"/>
      <c r="AE30" s="239"/>
      <c r="AF30" s="248" t="s">
        <v>95</v>
      </c>
      <c r="AG30" s="248"/>
      <c r="AH30" s="248"/>
      <c r="AI30" s="249"/>
    </row>
    <row r="31" spans="1:35" ht="20.25" thickTop="1" thickBot="1">
      <c r="A31" s="94" t="s">
        <v>96</v>
      </c>
      <c r="B31" s="28" t="s">
        <v>97</v>
      </c>
      <c r="C31" s="29"/>
      <c r="D31" s="29"/>
      <c r="E31" s="29" t="s">
        <v>21</v>
      </c>
      <c r="F31" s="29"/>
      <c r="G31" s="29"/>
      <c r="H31" s="29" t="s">
        <v>22</v>
      </c>
      <c r="I31" s="29"/>
      <c r="J31" s="29"/>
      <c r="K31" s="30"/>
      <c r="L31" s="20"/>
      <c r="M31" s="217" t="s">
        <v>98</v>
      </c>
      <c r="N31" s="218" t="s">
        <v>99</v>
      </c>
      <c r="O31" s="219"/>
      <c r="P31" s="219"/>
      <c r="Q31" s="220" t="s">
        <v>24</v>
      </c>
      <c r="R31" s="220"/>
      <c r="S31" s="220"/>
      <c r="T31" s="220"/>
      <c r="U31" s="220"/>
      <c r="V31" s="220"/>
      <c r="W31" s="221"/>
      <c r="Y31" s="222" t="s">
        <v>100</v>
      </c>
      <c r="Z31" s="223" t="s">
        <v>101</v>
      </c>
      <c r="AA31" s="224"/>
      <c r="AB31" s="224"/>
      <c r="AC31" s="225" t="s">
        <v>45</v>
      </c>
      <c r="AD31" s="225"/>
      <c r="AE31" s="225"/>
      <c r="AF31" s="225" t="s">
        <v>50</v>
      </c>
      <c r="AG31" s="225"/>
      <c r="AH31" s="225"/>
      <c r="AI31" s="226"/>
    </row>
    <row r="32" spans="1:35" ht="20.25" thickTop="1" thickBot="1">
      <c r="A32" s="94"/>
      <c r="B32" s="28" t="s">
        <v>102</v>
      </c>
      <c r="C32" s="29"/>
      <c r="D32" s="29"/>
      <c r="E32" s="29" t="s">
        <v>21</v>
      </c>
      <c r="F32" s="29"/>
      <c r="G32" s="29"/>
      <c r="H32" s="29" t="s">
        <v>22</v>
      </c>
      <c r="I32" s="29"/>
      <c r="J32" s="29"/>
      <c r="K32" s="30"/>
      <c r="L32" s="20"/>
      <c r="M32" s="217"/>
      <c r="N32" s="227" t="s">
        <v>103</v>
      </c>
      <c r="O32" s="228"/>
      <c r="P32" s="228"/>
      <c r="Q32" s="229"/>
      <c r="R32" s="229"/>
      <c r="S32" s="229"/>
      <c r="T32" s="229" t="s">
        <v>25</v>
      </c>
      <c r="U32" s="229"/>
      <c r="V32" s="229"/>
      <c r="W32" s="230"/>
      <c r="Y32" s="222"/>
      <c r="Z32" s="231" t="s">
        <v>104</v>
      </c>
      <c r="AA32" s="29"/>
      <c r="AB32" s="29"/>
      <c r="AC32" s="232" t="s">
        <v>45</v>
      </c>
      <c r="AD32" s="232"/>
      <c r="AE32" s="232"/>
      <c r="AF32" s="232" t="s">
        <v>50</v>
      </c>
      <c r="AG32" s="232"/>
      <c r="AH32" s="232"/>
      <c r="AI32" s="233"/>
    </row>
    <row r="33" spans="1:35" ht="39.75" customHeight="1" thickTop="1" thickBot="1">
      <c r="A33" s="94"/>
      <c r="B33" s="28" t="s">
        <v>105</v>
      </c>
      <c r="C33" s="29"/>
      <c r="D33" s="29"/>
      <c r="E33" s="29" t="s">
        <v>21</v>
      </c>
      <c r="F33" s="29"/>
      <c r="G33" s="29"/>
      <c r="H33" s="29" t="s">
        <v>22</v>
      </c>
      <c r="I33" s="29"/>
      <c r="J33" s="29"/>
      <c r="K33" s="30"/>
      <c r="L33" s="20"/>
      <c r="M33" s="217"/>
      <c r="N33" s="234" t="s">
        <v>106</v>
      </c>
      <c r="O33" s="235"/>
      <c r="P33" s="235"/>
      <c r="Q33" s="236" t="s">
        <v>24</v>
      </c>
      <c r="R33" s="236"/>
      <c r="S33" s="236"/>
      <c r="T33" s="236"/>
      <c r="U33" s="236"/>
      <c r="V33" s="236"/>
      <c r="W33" s="237"/>
      <c r="Y33" s="222"/>
      <c r="Z33" s="238" t="s">
        <v>107</v>
      </c>
      <c r="AA33" s="239"/>
      <c r="AB33" s="239"/>
      <c r="AC33" s="240" t="s">
        <v>45</v>
      </c>
      <c r="AD33" s="240"/>
      <c r="AE33" s="240"/>
      <c r="AF33" s="240" t="s">
        <v>50</v>
      </c>
      <c r="AG33" s="240"/>
      <c r="AH33" s="240"/>
      <c r="AI33" s="241"/>
    </row>
    <row r="34" spans="1:35" ht="30" customHeight="1" thickTop="1" thickBot="1">
      <c r="A34" s="27"/>
      <c r="B34" s="58"/>
      <c r="C34" s="59"/>
      <c r="D34" s="59"/>
      <c r="E34" s="59"/>
      <c r="F34" s="59"/>
      <c r="G34" s="59"/>
      <c r="H34" s="59"/>
      <c r="I34" s="59"/>
      <c r="J34" s="59"/>
      <c r="K34" s="60"/>
      <c r="L34" s="20"/>
      <c r="M34" s="217" t="s">
        <v>108</v>
      </c>
      <c r="N34" s="218" t="s">
        <v>109</v>
      </c>
      <c r="O34" s="219"/>
      <c r="P34" s="219"/>
      <c r="Q34" s="220" t="s">
        <v>24</v>
      </c>
      <c r="R34" s="220"/>
      <c r="S34" s="220"/>
      <c r="T34" s="220"/>
      <c r="U34" s="220"/>
      <c r="V34" s="220"/>
      <c r="W34" s="221"/>
      <c r="Y34" s="222" t="s">
        <v>110</v>
      </c>
      <c r="Z34" s="223" t="s">
        <v>111</v>
      </c>
      <c r="AA34" s="224"/>
      <c r="AB34" s="224"/>
      <c r="AC34" s="225" t="s">
        <v>45</v>
      </c>
      <c r="AD34" s="225"/>
      <c r="AE34" s="225"/>
      <c r="AF34" s="225" t="s">
        <v>50</v>
      </c>
      <c r="AG34" s="225"/>
      <c r="AH34" s="225"/>
      <c r="AI34" s="226"/>
    </row>
    <row r="35" spans="1:35" ht="44.25" customHeight="1" thickTop="1" thickBot="1">
      <c r="A35" s="27"/>
      <c r="B35" s="58"/>
      <c r="C35" s="59"/>
      <c r="D35" s="59"/>
      <c r="E35" s="59"/>
      <c r="F35" s="59"/>
      <c r="G35" s="59"/>
      <c r="H35" s="59"/>
      <c r="I35" s="59"/>
      <c r="J35" s="59"/>
      <c r="K35" s="60"/>
      <c r="L35" s="20"/>
      <c r="M35" s="217"/>
      <c r="N35" s="227" t="s">
        <v>112</v>
      </c>
      <c r="O35" s="228"/>
      <c r="P35" s="228"/>
      <c r="Q35" s="229" t="s">
        <v>24</v>
      </c>
      <c r="R35" s="229"/>
      <c r="S35" s="229"/>
      <c r="T35" s="229"/>
      <c r="U35" s="229"/>
      <c r="V35" s="229"/>
      <c r="W35" s="230"/>
      <c r="Y35" s="222"/>
      <c r="Z35" s="231" t="s">
        <v>113</v>
      </c>
      <c r="AA35" s="29"/>
      <c r="AB35" s="29"/>
      <c r="AC35" s="232" t="s">
        <v>45</v>
      </c>
      <c r="AD35" s="232"/>
      <c r="AE35" s="232"/>
      <c r="AF35" s="232" t="s">
        <v>50</v>
      </c>
      <c r="AG35" s="232"/>
      <c r="AH35" s="232"/>
      <c r="AI35" s="233"/>
    </row>
    <row r="36" spans="1:35" ht="30" customHeight="1" thickTop="1" thickBot="1">
      <c r="A36" s="27"/>
      <c r="B36" s="58"/>
      <c r="C36" s="59"/>
      <c r="D36" s="59"/>
      <c r="E36" s="59"/>
      <c r="F36" s="59"/>
      <c r="G36" s="59"/>
      <c r="H36" s="59"/>
      <c r="I36" s="59"/>
      <c r="J36" s="59"/>
      <c r="K36" s="60"/>
      <c r="L36" s="20"/>
      <c r="M36" s="217"/>
      <c r="N36" s="227" t="s">
        <v>114</v>
      </c>
      <c r="O36" s="228"/>
      <c r="P36" s="228"/>
      <c r="Q36" s="229"/>
      <c r="R36" s="229"/>
      <c r="S36" s="229"/>
      <c r="T36" s="229" t="s">
        <v>25</v>
      </c>
      <c r="U36" s="229"/>
      <c r="V36" s="229"/>
      <c r="W36" s="230"/>
      <c r="Y36" s="222"/>
      <c r="Z36" s="231" t="s">
        <v>115</v>
      </c>
      <c r="AA36" s="29"/>
      <c r="AB36" s="29"/>
      <c r="AC36" s="232" t="s">
        <v>45</v>
      </c>
      <c r="AD36" s="232"/>
      <c r="AE36" s="232"/>
      <c r="AF36" s="232" t="s">
        <v>50</v>
      </c>
      <c r="AG36" s="232"/>
      <c r="AH36" s="232"/>
      <c r="AI36" s="233"/>
    </row>
    <row r="37" spans="1:35" ht="44.25" customHeight="1" thickTop="1" thickBot="1">
      <c r="A37" s="27"/>
      <c r="B37" s="58"/>
      <c r="C37" s="59"/>
      <c r="D37" s="59"/>
      <c r="E37" s="59"/>
      <c r="F37" s="59"/>
      <c r="G37" s="59"/>
      <c r="H37" s="59"/>
      <c r="I37" s="59"/>
      <c r="J37" s="59"/>
      <c r="K37" s="60"/>
      <c r="L37" s="20"/>
      <c r="M37" s="217"/>
      <c r="N37" s="234" t="s">
        <v>116</v>
      </c>
      <c r="O37" s="235"/>
      <c r="P37" s="235"/>
      <c r="Q37" s="236"/>
      <c r="R37" s="236"/>
      <c r="S37" s="236"/>
      <c r="T37" s="236" t="s">
        <v>25</v>
      </c>
      <c r="U37" s="236"/>
      <c r="V37" s="236"/>
      <c r="W37" s="237"/>
      <c r="Y37" s="222"/>
      <c r="Z37" s="238" t="s">
        <v>117</v>
      </c>
      <c r="AA37" s="239"/>
      <c r="AB37" s="239"/>
      <c r="AC37" s="240" t="s">
        <v>45</v>
      </c>
      <c r="AD37" s="240"/>
      <c r="AE37" s="240"/>
      <c r="AF37" s="240" t="s">
        <v>50</v>
      </c>
      <c r="AG37" s="240"/>
      <c r="AH37" s="240"/>
      <c r="AI37" s="241"/>
    </row>
    <row r="38" spans="1:35" ht="43.5" customHeight="1" thickTop="1" thickBot="1">
      <c r="A38" s="27" t="s">
        <v>118</v>
      </c>
      <c r="B38" s="58" t="s">
        <v>97</v>
      </c>
      <c r="C38" s="29" t="s">
        <v>21</v>
      </c>
      <c r="D38" s="29"/>
      <c r="E38" s="29" t="s">
        <v>22</v>
      </c>
      <c r="F38" s="29"/>
      <c r="G38" s="59" t="s">
        <v>119</v>
      </c>
      <c r="H38" s="29" t="s">
        <v>21</v>
      </c>
      <c r="I38" s="29"/>
      <c r="J38" s="29"/>
      <c r="K38" s="60" t="s">
        <v>22</v>
      </c>
      <c r="L38" s="20"/>
      <c r="M38" s="209" t="s">
        <v>120</v>
      </c>
      <c r="N38" s="262" t="s">
        <v>121</v>
      </c>
      <c r="O38" s="262"/>
      <c r="P38" s="262"/>
      <c r="Q38" s="263" t="s">
        <v>24</v>
      </c>
      <c r="R38" s="263"/>
      <c r="S38" s="262" t="s">
        <v>122</v>
      </c>
      <c r="T38" s="262"/>
      <c r="U38" s="262"/>
      <c r="V38" s="263" t="s">
        <v>24</v>
      </c>
      <c r="W38" s="263"/>
      <c r="Y38" s="21" t="s">
        <v>123</v>
      </c>
      <c r="Z38" s="211" t="s">
        <v>124</v>
      </c>
      <c r="AA38" s="211"/>
      <c r="AB38" s="211"/>
      <c r="AC38" s="31" t="s">
        <v>45</v>
      </c>
      <c r="AD38" s="31" t="s">
        <v>50</v>
      </c>
      <c r="AE38" s="211" t="s">
        <v>125</v>
      </c>
      <c r="AF38" s="211"/>
      <c r="AG38" s="211"/>
      <c r="AH38" s="31" t="s">
        <v>45</v>
      </c>
      <c r="AI38" s="31" t="s">
        <v>50</v>
      </c>
    </row>
    <row r="39" spans="1:35" ht="30.75" customHeight="1" thickTop="1" thickBot="1">
      <c r="A39" s="94" t="s">
        <v>126</v>
      </c>
      <c r="B39" s="124" t="s">
        <v>127</v>
      </c>
      <c r="C39" s="125"/>
      <c r="D39" s="125" t="s">
        <v>128</v>
      </c>
      <c r="E39" s="125"/>
      <c r="F39" s="125"/>
      <c r="G39" s="125" t="s">
        <v>129</v>
      </c>
      <c r="H39" s="125"/>
      <c r="I39" s="125" t="s">
        <v>130</v>
      </c>
      <c r="J39" s="125"/>
      <c r="K39" s="126"/>
      <c r="L39" s="127"/>
      <c r="M39" s="217" t="s">
        <v>131</v>
      </c>
      <c r="N39" s="264" t="s">
        <v>132</v>
      </c>
      <c r="O39" s="265"/>
      <c r="P39" s="265" t="s">
        <v>133</v>
      </c>
      <c r="Q39" s="265"/>
      <c r="R39" s="265"/>
      <c r="S39" s="265" t="s">
        <v>134</v>
      </c>
      <c r="T39" s="265"/>
      <c r="U39" s="265" t="s">
        <v>135</v>
      </c>
      <c r="V39" s="265"/>
      <c r="W39" s="266"/>
      <c r="Y39" s="222" t="s">
        <v>136</v>
      </c>
      <c r="Z39" s="267" t="s">
        <v>137</v>
      </c>
      <c r="AA39" s="268"/>
      <c r="AB39" s="268" t="s">
        <v>138</v>
      </c>
      <c r="AC39" s="268"/>
      <c r="AD39" s="268"/>
      <c r="AE39" s="268" t="s">
        <v>139</v>
      </c>
      <c r="AF39" s="268"/>
      <c r="AG39" s="268" t="s">
        <v>140</v>
      </c>
      <c r="AH39" s="268"/>
      <c r="AI39" s="269"/>
    </row>
    <row r="40" spans="1:35" ht="173.25" customHeight="1" thickTop="1" thickBot="1">
      <c r="A40" s="94"/>
      <c r="B40" s="136" t="s">
        <v>141</v>
      </c>
      <c r="C40" s="137"/>
      <c r="D40" s="137" t="s">
        <v>142</v>
      </c>
      <c r="E40" s="137"/>
      <c r="F40" s="137"/>
      <c r="G40" s="137" t="s">
        <v>142</v>
      </c>
      <c r="H40" s="137"/>
      <c r="I40" s="137" t="s">
        <v>142</v>
      </c>
      <c r="J40" s="137"/>
      <c r="K40" s="138"/>
      <c r="L40" s="139"/>
      <c r="M40" s="217"/>
      <c r="N40" s="270" t="str">
        <f>'БП-Eng'!E228</f>
        <v>High demand
Government support for the industry
The availability of its own raw material base for the production of products.</v>
      </c>
      <c r="O40" s="271"/>
      <c r="P40" s="272" t="str">
        <f>'БП-Eng'!E229</f>
        <v>High energy consumption, possible power outages, high transport costs of transporting porous material. The cost of production depends on the quality of the field's raw materials</v>
      </c>
      <c r="Q40" s="273"/>
      <c r="R40" s="273"/>
      <c r="S40" s="272" t="str">
        <f>'БП-Eng'!E230</f>
        <v>The presence of a wide range of consumers, the possibility of expanding the product range, improving the quality of construction and structures</v>
      </c>
      <c r="T40" s="273"/>
      <c r="U40" s="272" t="str">
        <f>'БП-Eng'!E231</f>
        <v>The project is highly energy intensive and there are risks of providing gas and other energy resources
Availability of similar imported products on the market</v>
      </c>
      <c r="V40" s="273"/>
      <c r="W40" s="274"/>
      <c r="Y40" s="222"/>
      <c r="Z40" s="275" t="str">
        <f>'[1]Форма-отчета 16'!E232</f>
        <v xml:space="preserve">Продукция имеет достаточный спрос, 
Привлечение новой передовой технологии, 
Подержка государства по льготам СЭЗ и др.  </v>
      </c>
      <c r="AA40" s="239"/>
      <c r="AB40" s="276" t="str">
        <f>'[1]Форма-отчета 16'!E233</f>
        <v>Требуется квалифицированный персонал, 
Отсутствие дизайнеров и технических инженеров и др.</v>
      </c>
      <c r="AC40" s="239"/>
      <c r="AD40" s="239"/>
      <c r="AE40" s="276" t="str">
        <f>'[1]Форма-отчета 16'!E234</f>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
      <c r="AF40" s="239"/>
      <c r="AG40" s="276" t="str">
        <f>'[1]Форма-отчета 16'!E235</f>
        <v>Частичная импортная зависимость, 
Наличие конкурентов импортеров продукции высокого качества</v>
      </c>
      <c r="AH40" s="239"/>
      <c r="AI40" s="277"/>
    </row>
    <row r="41" spans="1:35" ht="41.25" customHeight="1" thickTop="1" thickBot="1">
      <c r="A41" s="94" t="s">
        <v>143</v>
      </c>
      <c r="B41" s="28" t="s">
        <v>144</v>
      </c>
      <c r="C41" s="29"/>
      <c r="D41" s="29"/>
      <c r="E41" s="29"/>
      <c r="F41" s="29"/>
      <c r="G41" s="29" t="s">
        <v>145</v>
      </c>
      <c r="H41" s="29"/>
      <c r="I41" s="29"/>
      <c r="J41" s="29"/>
      <c r="K41" s="30"/>
      <c r="L41" s="20"/>
      <c r="M41" s="278" t="s">
        <v>146</v>
      </c>
      <c r="N41" s="279">
        <f>ПаспортРУС!Z41</f>
        <v>0.46316441509283357</v>
      </c>
      <c r="O41" s="279"/>
      <c r="P41" s="279"/>
      <c r="Q41" s="279"/>
      <c r="R41" s="279"/>
      <c r="S41" s="279"/>
      <c r="T41" s="279"/>
      <c r="U41" s="279"/>
      <c r="V41" s="279"/>
      <c r="W41" s="279"/>
      <c r="Y41" s="149" t="s">
        <v>147</v>
      </c>
      <c r="Z41" s="280">
        <f>'[1]Форма-отчета 16'!E225</f>
        <v>0.10839873986813564</v>
      </c>
      <c r="AA41" s="280"/>
      <c r="AB41" s="280"/>
      <c r="AC41" s="280"/>
      <c r="AD41" s="280"/>
      <c r="AE41" s="280"/>
      <c r="AF41" s="280"/>
      <c r="AG41" s="280"/>
      <c r="AH41" s="280"/>
      <c r="AI41" s="280"/>
    </row>
    <row r="42" spans="1:35" ht="41.25" customHeight="1" thickTop="1" thickBot="1">
      <c r="A42" s="94"/>
      <c r="B42" s="58"/>
      <c r="C42" s="59"/>
      <c r="D42" s="59"/>
      <c r="E42" s="59"/>
      <c r="F42" s="59"/>
      <c r="G42" s="59"/>
      <c r="H42" s="59"/>
      <c r="I42" s="59"/>
      <c r="J42" s="59"/>
      <c r="K42" s="60"/>
      <c r="L42" s="20"/>
      <c r="M42" s="278" t="s">
        <v>148</v>
      </c>
      <c r="N42" s="281">
        <f>ПаспортРУС!Z42</f>
        <v>4229406.8548337519</v>
      </c>
      <c r="O42" s="210"/>
      <c r="P42" s="210"/>
      <c r="Q42" s="210"/>
      <c r="R42" s="210"/>
      <c r="S42" s="210"/>
      <c r="T42" s="210"/>
      <c r="U42" s="210"/>
      <c r="V42" s="210"/>
      <c r="W42" s="210"/>
      <c r="Y42" s="149" t="s">
        <v>149</v>
      </c>
      <c r="Z42" s="282">
        <f>'[1]Форма-отчета 16'!E226</f>
        <v>958739.36945756758</v>
      </c>
      <c r="AA42" s="211"/>
      <c r="AB42" s="211"/>
      <c r="AC42" s="211"/>
      <c r="AD42" s="211"/>
      <c r="AE42" s="211"/>
      <c r="AF42" s="211"/>
      <c r="AG42" s="211"/>
      <c r="AH42" s="211"/>
      <c r="AI42" s="211"/>
    </row>
    <row r="43" spans="1:35" ht="42" customHeight="1" thickTop="1" thickBot="1">
      <c r="A43" s="94"/>
      <c r="B43" s="58"/>
      <c r="C43" s="59"/>
      <c r="D43" s="59"/>
      <c r="E43" s="59"/>
      <c r="F43" s="59"/>
      <c r="G43" s="59"/>
      <c r="H43" s="59"/>
      <c r="I43" s="59"/>
      <c r="J43" s="59"/>
      <c r="K43" s="60"/>
      <c r="L43" s="20"/>
      <c r="M43" s="278" t="s">
        <v>150</v>
      </c>
      <c r="N43" s="283">
        <f>ПаспортРУС!Z43</f>
        <v>9.0650194597060185</v>
      </c>
      <c r="O43" s="210"/>
      <c r="P43" s="210"/>
      <c r="Q43" s="210"/>
      <c r="R43" s="210"/>
      <c r="S43" s="210"/>
      <c r="T43" s="210"/>
      <c r="U43" s="210"/>
      <c r="V43" s="210"/>
      <c r="W43" s="210"/>
      <c r="Y43" s="149" t="s">
        <v>151</v>
      </c>
      <c r="Z43" s="284">
        <f>'[1]Форма-отчета 16'!E227</f>
        <v>1.2552798753725618</v>
      </c>
      <c r="AA43" s="211"/>
      <c r="AB43" s="211"/>
      <c r="AC43" s="211"/>
      <c r="AD43" s="211"/>
      <c r="AE43" s="211"/>
      <c r="AF43" s="211"/>
      <c r="AG43" s="211"/>
      <c r="AH43" s="211"/>
      <c r="AI43" s="211"/>
    </row>
    <row r="44" spans="1:35" ht="42.75" customHeight="1" thickTop="1" thickBot="1">
      <c r="A44" s="94" t="s">
        <v>152</v>
      </c>
      <c r="B44" s="28" t="s">
        <v>153</v>
      </c>
      <c r="C44" s="29"/>
      <c r="D44" s="29"/>
      <c r="E44" s="29" t="s">
        <v>21</v>
      </c>
      <c r="F44" s="29"/>
      <c r="G44" s="29"/>
      <c r="H44" s="29" t="s">
        <v>22</v>
      </c>
      <c r="I44" s="29"/>
      <c r="J44" s="29"/>
      <c r="K44" s="30"/>
      <c r="L44" s="20"/>
      <c r="M44" s="285" t="s">
        <v>154</v>
      </c>
      <c r="N44" s="218" t="s">
        <v>155</v>
      </c>
      <c r="O44" s="219"/>
      <c r="P44" s="219"/>
      <c r="Q44" s="286">
        <f>ПаспортРУС!AC44</f>
        <v>122717.06498885344</v>
      </c>
      <c r="R44" s="287"/>
      <c r="S44" s="287"/>
      <c r="T44" s="287"/>
      <c r="U44" s="287"/>
      <c r="V44" s="287"/>
      <c r="W44" s="288"/>
      <c r="Y44" s="289" t="s">
        <v>156</v>
      </c>
      <c r="Z44" s="223" t="str">
        <f>'[1]Форма-отчета 16'!D216</f>
        <v>Вклад местного инвестора (инициатора), $</v>
      </c>
      <c r="AA44" s="224"/>
      <c r="AB44" s="224"/>
      <c r="AC44" s="290">
        <f>'[1]Форма-отчета 16'!E216</f>
        <v>1080875</v>
      </c>
      <c r="AD44" s="291"/>
      <c r="AE44" s="291"/>
      <c r="AF44" s="291"/>
      <c r="AG44" s="291"/>
      <c r="AH44" s="291"/>
      <c r="AI44" s="292"/>
    </row>
    <row r="45" spans="1:35" ht="33" customHeight="1" thickTop="1" thickBot="1">
      <c r="A45" s="94"/>
      <c r="B45" s="28" t="s">
        <v>157</v>
      </c>
      <c r="C45" s="29"/>
      <c r="D45" s="29"/>
      <c r="E45" s="29" t="s">
        <v>21</v>
      </c>
      <c r="F45" s="29"/>
      <c r="G45" s="29"/>
      <c r="H45" s="29" t="s">
        <v>22</v>
      </c>
      <c r="I45" s="29"/>
      <c r="J45" s="29"/>
      <c r="K45" s="30"/>
      <c r="L45" s="20"/>
      <c r="M45" s="285"/>
      <c r="N45" s="293" t="s">
        <v>158</v>
      </c>
      <c r="O45" s="228"/>
      <c r="P45" s="228"/>
      <c r="Q45" s="294">
        <f>ПаспортРУС!AC45</f>
        <v>141642.85714285713</v>
      </c>
      <c r="R45" s="295"/>
      <c r="S45" s="295"/>
      <c r="T45" s="295"/>
      <c r="U45" s="295"/>
      <c r="V45" s="295"/>
      <c r="W45" s="296"/>
      <c r="Y45" s="289"/>
      <c r="Z45" s="297" t="str">
        <f>'[1]Форма-отчета 16'!D217</f>
        <v>Вклад иностранного инвестора, $</v>
      </c>
      <c r="AA45" s="29"/>
      <c r="AB45" s="29"/>
      <c r="AC45" s="298">
        <f>'[1]Форма-отчета 16'!E217</f>
        <v>2183014</v>
      </c>
      <c r="AD45" s="299"/>
      <c r="AE45" s="299"/>
      <c r="AF45" s="299"/>
      <c r="AG45" s="299"/>
      <c r="AH45" s="299"/>
      <c r="AI45" s="300"/>
    </row>
    <row r="46" spans="1:35" ht="31.5" customHeight="1" thickTop="1" thickBot="1">
      <c r="A46" s="94"/>
      <c r="B46" s="28" t="s">
        <v>159</v>
      </c>
      <c r="C46" s="29"/>
      <c r="D46" s="29"/>
      <c r="E46" s="29" t="s">
        <v>21</v>
      </c>
      <c r="F46" s="29"/>
      <c r="G46" s="29"/>
      <c r="H46" s="29" t="s">
        <v>22</v>
      </c>
      <c r="I46" s="29"/>
      <c r="J46" s="29"/>
      <c r="K46" s="30"/>
      <c r="L46" s="20"/>
      <c r="M46" s="285"/>
      <c r="N46" s="227" t="s">
        <v>160</v>
      </c>
      <c r="O46" s="228"/>
      <c r="P46" s="228"/>
      <c r="Q46" s="294">
        <f>ПаспортРУС!AC46</f>
        <v>949999.99999999988</v>
      </c>
      <c r="R46" s="295"/>
      <c r="S46" s="295"/>
      <c r="T46" s="295"/>
      <c r="U46" s="295"/>
      <c r="V46" s="295"/>
      <c r="W46" s="296"/>
      <c r="Y46" s="289"/>
      <c r="Z46" s="231" t="s">
        <v>184</v>
      </c>
      <c r="AA46" s="29"/>
      <c r="AB46" s="29"/>
      <c r="AC46" s="298">
        <f>'[1]Форма-отчета 16'!E218</f>
        <v>0</v>
      </c>
      <c r="AD46" s="299"/>
      <c r="AE46" s="299"/>
      <c r="AF46" s="299"/>
      <c r="AG46" s="299"/>
      <c r="AH46" s="299"/>
      <c r="AI46" s="300"/>
    </row>
    <row r="47" spans="1:35" ht="39" customHeight="1" thickTop="1" thickBot="1">
      <c r="A47" s="27"/>
      <c r="B47" s="58"/>
      <c r="C47" s="59"/>
      <c r="D47" s="59"/>
      <c r="E47" s="59"/>
      <c r="F47" s="59"/>
      <c r="G47" s="59"/>
      <c r="H47" s="59"/>
      <c r="I47" s="59"/>
      <c r="J47" s="59"/>
      <c r="K47" s="60"/>
      <c r="L47" s="20"/>
      <c r="M47" s="217" t="s">
        <v>162</v>
      </c>
      <c r="N47" s="301" t="s">
        <v>185</v>
      </c>
      <c r="O47" s="302"/>
      <c r="P47" s="303"/>
      <c r="Q47" s="301" t="s">
        <v>164</v>
      </c>
      <c r="R47" s="302"/>
      <c r="S47" s="303"/>
      <c r="T47" s="301" t="s">
        <v>165</v>
      </c>
      <c r="U47" s="302"/>
      <c r="V47" s="302"/>
      <c r="W47" s="303"/>
      <c r="Y47" s="222" t="s">
        <v>166</v>
      </c>
      <c r="Z47" s="304" t="s">
        <v>167</v>
      </c>
      <c r="AA47" s="291"/>
      <c r="AB47" s="292"/>
      <c r="AC47" s="304" t="s">
        <v>168</v>
      </c>
      <c r="AD47" s="291"/>
      <c r="AE47" s="292"/>
      <c r="AF47" s="305" t="s">
        <v>169</v>
      </c>
      <c r="AG47" s="291"/>
      <c r="AH47" s="291"/>
      <c r="AI47" s="292"/>
    </row>
    <row r="48" spans="1:35" ht="54.75" customHeight="1" thickTop="1" thickBot="1">
      <c r="A48" s="27"/>
      <c r="B48" s="58"/>
      <c r="C48" s="59"/>
      <c r="D48" s="59"/>
      <c r="E48" s="59"/>
      <c r="F48" s="59"/>
      <c r="G48" s="59"/>
      <c r="H48" s="59"/>
      <c r="I48" s="59"/>
      <c r="J48" s="59"/>
      <c r="K48" s="60"/>
      <c r="L48" s="20"/>
      <c r="M48" s="217"/>
      <c r="N48" s="306" t="str">
        <f>ПаспортРУС!Z48</f>
        <v>Sh. Usmanov</v>
      </c>
      <c r="O48" s="307" t="str">
        <f>ПаспортРУС!AA48</f>
        <v>тел. +998 90 9982839
Mail</v>
      </c>
      <c r="P48" s="308"/>
      <c r="Q48" s="306" t="str">
        <f>ПаспортРУС!AC48</f>
        <v>B. Tashbaev</v>
      </c>
      <c r="R48" s="307" t="s">
        <v>172</v>
      </c>
      <c r="S48" s="308"/>
      <c r="T48" s="309" t="s">
        <v>173</v>
      </c>
      <c r="U48" s="310"/>
      <c r="V48" s="310"/>
      <c r="W48" s="311"/>
      <c r="Y48" s="222"/>
      <c r="Z48" s="189" t="s">
        <v>170</v>
      </c>
      <c r="AA48" s="312" t="s">
        <v>171</v>
      </c>
      <c r="AB48" s="313"/>
      <c r="AC48" s="189" t="s">
        <v>170</v>
      </c>
      <c r="AD48" s="312" t="s">
        <v>172</v>
      </c>
      <c r="AE48" s="313"/>
      <c r="AF48" s="189" t="s">
        <v>170</v>
      </c>
      <c r="AG48" s="314" t="s">
        <v>173</v>
      </c>
      <c r="AH48" s="314"/>
      <c r="AI48" s="315"/>
    </row>
    <row r="49" spans="1:12" ht="15" thickTop="1">
      <c r="A49" s="20"/>
      <c r="B49" s="20"/>
      <c r="C49" s="20"/>
      <c r="D49" s="20"/>
      <c r="E49" s="20"/>
      <c r="F49" s="20"/>
      <c r="G49" s="20"/>
      <c r="H49" s="20"/>
      <c r="I49" s="20"/>
      <c r="J49" s="20"/>
      <c r="K49" s="20"/>
      <c r="L49" s="20"/>
    </row>
  </sheetData>
  <mergeCells count="277">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44:A46"/>
    <mergeCell ref="B44:D44"/>
    <mergeCell ref="E44:G44"/>
    <mergeCell ref="H44:K44"/>
    <mergeCell ref="M44:M46"/>
    <mergeCell ref="N44:P44"/>
    <mergeCell ref="A41:A43"/>
    <mergeCell ref="B41:F41"/>
    <mergeCell ref="G41:K41"/>
    <mergeCell ref="N41:W41"/>
    <mergeCell ref="Z41:AI41"/>
    <mergeCell ref="N42:W42"/>
    <mergeCell ref="Z42:AI42"/>
    <mergeCell ref="N43:W43"/>
    <mergeCell ref="Z43:AI43"/>
    <mergeCell ref="S40:T40"/>
    <mergeCell ref="U40:W40"/>
    <mergeCell ref="Z40:AA40"/>
    <mergeCell ref="AB40:AD40"/>
    <mergeCell ref="AE40:AF40"/>
    <mergeCell ref="AG40:AI40"/>
    <mergeCell ref="B40:C40"/>
    <mergeCell ref="D40:F40"/>
    <mergeCell ref="G40:H40"/>
    <mergeCell ref="I40:K40"/>
    <mergeCell ref="N40:O40"/>
    <mergeCell ref="P40:R40"/>
    <mergeCell ref="U39:W39"/>
    <mergeCell ref="Y39:Y40"/>
    <mergeCell ref="Z39:AA39"/>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M34:M37"/>
    <mergeCell ref="N34:P34"/>
    <mergeCell ref="Q34:S34"/>
    <mergeCell ref="T34:W34"/>
    <mergeCell ref="Y34:Y37"/>
    <mergeCell ref="Z34:AB34"/>
    <mergeCell ref="N36:P36"/>
    <mergeCell ref="Q36:S36"/>
    <mergeCell ref="T36:W36"/>
    <mergeCell ref="Z36:AB36"/>
    <mergeCell ref="AF32:AI32"/>
    <mergeCell ref="B33:D33"/>
    <mergeCell ref="E33:G33"/>
    <mergeCell ref="H33:K33"/>
    <mergeCell ref="N33:P33"/>
    <mergeCell ref="Q33:S33"/>
    <mergeCell ref="T33:W33"/>
    <mergeCell ref="Z33:AB33"/>
    <mergeCell ref="AC33:AE33"/>
    <mergeCell ref="AF33:AI33"/>
    <mergeCell ref="Q31:S31"/>
    <mergeCell ref="T31:W31"/>
    <mergeCell ref="Y31:Y33"/>
    <mergeCell ref="Z31:AB31"/>
    <mergeCell ref="AC31:AE31"/>
    <mergeCell ref="AF31:AI31"/>
    <mergeCell ref="Q32:S32"/>
    <mergeCell ref="T32:W32"/>
    <mergeCell ref="Z32:AB32"/>
    <mergeCell ref="AC32:AE32"/>
    <mergeCell ref="A31:A33"/>
    <mergeCell ref="B31:D31"/>
    <mergeCell ref="E31:G31"/>
    <mergeCell ref="H31:K31"/>
    <mergeCell ref="M31:M33"/>
    <mergeCell ref="N31:P31"/>
    <mergeCell ref="B32:D32"/>
    <mergeCell ref="E32:G32"/>
    <mergeCell ref="H32:K32"/>
    <mergeCell ref="N32:P32"/>
    <mergeCell ref="AC29:AE29"/>
    <mergeCell ref="AF29:AI29"/>
    <mergeCell ref="E30:G30"/>
    <mergeCell ref="H30:K30"/>
    <mergeCell ref="Q30:W30"/>
    <mergeCell ref="AC30:AE30"/>
    <mergeCell ref="AF30:AI30"/>
    <mergeCell ref="B29:D30"/>
    <mergeCell ref="E29:G29"/>
    <mergeCell ref="H29:K29"/>
    <mergeCell ref="N29:P30"/>
    <mergeCell ref="Q29:W29"/>
    <mergeCell ref="Z29:AB30"/>
    <mergeCell ref="Q27:W27"/>
    <mergeCell ref="Z27:AB28"/>
    <mergeCell ref="AC27:AE27"/>
    <mergeCell ref="AF27:AI27"/>
    <mergeCell ref="E28:G28"/>
    <mergeCell ref="H28:K28"/>
    <mergeCell ref="Q28:W28"/>
    <mergeCell ref="AC28:AE28"/>
    <mergeCell ref="AF28:AI28"/>
    <mergeCell ref="Q25:W25"/>
    <mergeCell ref="Y25:Y30"/>
    <mergeCell ref="Z25:AB26"/>
    <mergeCell ref="AC25:AE25"/>
    <mergeCell ref="AF25:AI25"/>
    <mergeCell ref="E26:G26"/>
    <mergeCell ref="H26:K26"/>
    <mergeCell ref="Q26:W26"/>
    <mergeCell ref="AC26:AE26"/>
    <mergeCell ref="AF26:AI26"/>
    <mergeCell ref="A25:A30"/>
    <mergeCell ref="B25:D26"/>
    <mergeCell ref="E25:G25"/>
    <mergeCell ref="H25:K25"/>
    <mergeCell ref="M25:M30"/>
    <mergeCell ref="N25:P26"/>
    <mergeCell ref="B27:D28"/>
    <mergeCell ref="E27:G27"/>
    <mergeCell ref="H27:K27"/>
    <mergeCell ref="N27:P28"/>
    <mergeCell ref="Z23:AD23"/>
    <mergeCell ref="AE23:AI23"/>
    <mergeCell ref="B24:K24"/>
    <mergeCell ref="N24:W24"/>
    <mergeCell ref="Z24:AD24"/>
    <mergeCell ref="AE24:AI24"/>
    <mergeCell ref="AF21:AI21"/>
    <mergeCell ref="N22:W22"/>
    <mergeCell ref="Z22:AB22"/>
    <mergeCell ref="AC22:AI22"/>
    <mergeCell ref="A23:A24"/>
    <mergeCell ref="B23:F23"/>
    <mergeCell ref="G23:K23"/>
    <mergeCell ref="M23:M24"/>
    <mergeCell ref="N23:W23"/>
    <mergeCell ref="Y23:Y24"/>
    <mergeCell ref="B21:K21"/>
    <mergeCell ref="M21:M22"/>
    <mergeCell ref="N21:W21"/>
    <mergeCell ref="Y21:Y22"/>
    <mergeCell ref="Z21:AB21"/>
    <mergeCell ref="AC21:AE21"/>
    <mergeCell ref="Z19:AB19"/>
    <mergeCell ref="AC19:AE19"/>
    <mergeCell ref="AF19:AI19"/>
    <mergeCell ref="N20:P20"/>
    <mergeCell ref="Q20:S20"/>
    <mergeCell ref="T20:W20"/>
    <mergeCell ref="Z20:AB20"/>
    <mergeCell ref="AC20:AE20"/>
    <mergeCell ref="AF20:AI20"/>
    <mergeCell ref="Z17:AB17"/>
    <mergeCell ref="AC17:AE17"/>
    <mergeCell ref="AF17:AI17"/>
    <mergeCell ref="N18:P18"/>
    <mergeCell ref="Q18:S18"/>
    <mergeCell ref="T18:W18"/>
    <mergeCell ref="Z18:AB18"/>
    <mergeCell ref="AC18:AE18"/>
    <mergeCell ref="AF18:AI18"/>
    <mergeCell ref="B17:K17"/>
    <mergeCell ref="M17:M20"/>
    <mergeCell ref="N17:P17"/>
    <mergeCell ref="Q17:S17"/>
    <mergeCell ref="T17:W17"/>
    <mergeCell ref="Y17:Y20"/>
    <mergeCell ref="N19:P19"/>
    <mergeCell ref="Q19:S19"/>
    <mergeCell ref="T19:W19"/>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3:K13"/>
    <mergeCell ref="O13:W13"/>
    <mergeCell ref="AA13:AI13"/>
    <mergeCell ref="A14:A16"/>
    <mergeCell ref="B14:K14"/>
    <mergeCell ref="M14:M16"/>
    <mergeCell ref="N14:P14"/>
    <mergeCell ref="Q14:S14"/>
    <mergeCell ref="T14:W14"/>
    <mergeCell ref="Y14:Y16"/>
    <mergeCell ref="B11:K11"/>
    <mergeCell ref="O11:W11"/>
    <mergeCell ref="AA11:AI11"/>
    <mergeCell ref="B12:K12"/>
    <mergeCell ref="O12:W12"/>
    <mergeCell ref="AA12:AI12"/>
    <mergeCell ref="B10:D10"/>
    <mergeCell ref="E10:G10"/>
    <mergeCell ref="H10:K10"/>
    <mergeCell ref="N10:W10"/>
    <mergeCell ref="Z10:AD10"/>
    <mergeCell ref="AE10:AG10"/>
    <mergeCell ref="B8:K8"/>
    <mergeCell ref="N8:W8"/>
    <mergeCell ref="Z8:AI8"/>
    <mergeCell ref="B9:K9"/>
    <mergeCell ref="N9:W9"/>
    <mergeCell ref="Z9:AI9"/>
    <mergeCell ref="A6:K6"/>
    <mergeCell ref="M6:W6"/>
    <mergeCell ref="Y6:AI6"/>
    <mergeCell ref="A7:K7"/>
    <mergeCell ref="M7:W7"/>
    <mergeCell ref="Y7:AI7"/>
  </mergeCells>
  <printOptions horizontalCentered="1" verticalCentered="1"/>
  <pageMargins left="0.11811023622047245" right="0.31496062992125984" top="0.59055118110236227" bottom="0.59055118110236227" header="0.31496062992125984" footer="0.11811023622047245"/>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51B44-2FB0-4501-89F0-6A0D8258575A}">
  <sheetPr>
    <pageSetUpPr fitToPage="1"/>
  </sheetPr>
  <dimension ref="C1:V269"/>
  <sheetViews>
    <sheetView showGridLines="0" tabSelected="1" topLeftCell="A61" zoomScale="50" zoomScaleNormal="50" workbookViewId="0">
      <selection activeCell="AA12" sqref="AA12:AI12"/>
    </sheetView>
  </sheetViews>
  <sheetFormatPr defaultRowHeight="12.75" outlineLevelRow="1" outlineLevelCol="1"/>
  <cols>
    <col min="1" max="2" width="9.140625" style="318"/>
    <col min="3" max="3" width="9.42578125" style="316" customWidth="1"/>
    <col min="4" max="4" width="76.140625" style="318" customWidth="1" outlineLevel="1"/>
    <col min="5" max="5" width="18.140625" style="318" customWidth="1" outlineLevel="1"/>
    <col min="6" max="6" width="16.42578125" style="318" customWidth="1" outlineLevel="1"/>
    <col min="7" max="7" width="16.28515625" style="318" customWidth="1" outlineLevel="1"/>
    <col min="8" max="8" width="17.5703125" style="318" customWidth="1" outlineLevel="1"/>
    <col min="9" max="9" width="17.85546875" style="318" customWidth="1" outlineLevel="1"/>
    <col min="10" max="10" width="22.5703125" style="318" customWidth="1" outlineLevel="1"/>
    <col min="11" max="11" width="13.42578125" style="318" customWidth="1" outlineLevel="1"/>
    <col min="12" max="12" width="17.5703125" style="318" customWidth="1" outlineLevel="1"/>
    <col min="13" max="13" width="13.85546875" style="318" customWidth="1" outlineLevel="1"/>
    <col min="14" max="14" width="15" style="318" customWidth="1" outlineLevel="1"/>
    <col min="15" max="17" width="9.140625" style="318"/>
    <col min="18" max="18" width="46.28515625" style="318" customWidth="1"/>
    <col min="19" max="19" width="13.140625" style="318" bestFit="1" customWidth="1"/>
    <col min="20" max="16384" width="9.140625" style="318"/>
  </cols>
  <sheetData>
    <row r="1" spans="3:14" ht="30" hidden="1" customHeight="1" outlineLevel="1">
      <c r="D1" s="317"/>
      <c r="E1" s="317"/>
      <c r="F1" s="317"/>
      <c r="G1" s="317"/>
      <c r="H1" s="317"/>
      <c r="I1" s="317"/>
      <c r="J1" s="317"/>
      <c r="K1" s="317"/>
      <c r="L1" s="317"/>
      <c r="M1" s="317"/>
      <c r="N1" s="317"/>
    </row>
    <row r="2" spans="3:14" ht="30" hidden="1" customHeight="1" outlineLevel="1">
      <c r="D2" s="319"/>
      <c r="E2" s="319"/>
      <c r="F2" s="319"/>
      <c r="G2" s="319"/>
      <c r="H2" s="319"/>
      <c r="I2" s="319"/>
      <c r="J2" s="319"/>
      <c r="K2" s="320" t="s">
        <v>186</v>
      </c>
      <c r="L2" s="320"/>
      <c r="M2" s="320"/>
      <c r="N2" s="319"/>
    </row>
    <row r="3" spans="3:14" ht="61.5" hidden="1" customHeight="1" outlineLevel="1">
      <c r="D3" s="321"/>
      <c r="E3" s="322"/>
      <c r="F3" s="322"/>
      <c r="G3" s="322"/>
      <c r="H3" s="322"/>
      <c r="I3" s="322"/>
      <c r="J3" s="322"/>
      <c r="K3" s="323"/>
      <c r="L3" s="323"/>
      <c r="M3" s="323"/>
      <c r="N3" s="322"/>
    </row>
    <row r="4" spans="3:14" ht="30" hidden="1" customHeight="1" outlineLevel="1">
      <c r="D4" s="321"/>
      <c r="E4" s="324"/>
      <c r="F4" s="324"/>
      <c r="G4" s="324"/>
      <c r="H4" s="324"/>
      <c r="I4" s="324"/>
      <c r="J4" s="324"/>
      <c r="K4" s="325" t="str">
        <f>E15</f>
        <v>ООО "БОСТОН ТАЛК"</v>
      </c>
      <c r="L4" s="325"/>
      <c r="M4" s="325"/>
      <c r="N4" s="324"/>
    </row>
    <row r="5" spans="3:14" ht="39" customHeight="1" collapsed="1">
      <c r="D5" s="321"/>
      <c r="E5" s="324"/>
      <c r="F5" s="324"/>
      <c r="G5" s="324"/>
      <c r="H5" s="324"/>
      <c r="I5" s="324"/>
      <c r="J5" s="324"/>
      <c r="K5" s="326"/>
      <c r="L5" s="326"/>
      <c r="M5" s="326"/>
      <c r="N5" s="324"/>
    </row>
    <row r="6" spans="3:14" ht="31.5" thickBot="1">
      <c r="D6" s="327" t="s">
        <v>187</v>
      </c>
      <c r="E6" s="327"/>
      <c r="F6" s="327"/>
      <c r="G6" s="327"/>
      <c r="H6" s="327"/>
      <c r="I6" s="327"/>
      <c r="J6" s="327"/>
      <c r="K6" s="327"/>
      <c r="L6" s="327"/>
      <c r="M6" s="327"/>
      <c r="N6" s="327"/>
    </row>
    <row r="7" spans="3:14" ht="33" customHeight="1" thickBot="1">
      <c r="C7" s="328"/>
      <c r="D7" s="329" t="s">
        <v>188</v>
      </c>
      <c r="E7" s="329"/>
      <c r="F7" s="329"/>
      <c r="G7" s="329"/>
      <c r="H7" s="329"/>
      <c r="I7" s="329"/>
      <c r="J7" s="329"/>
      <c r="K7" s="329"/>
      <c r="L7" s="329"/>
      <c r="M7" s="329"/>
      <c r="N7" s="330"/>
    </row>
    <row r="8" spans="3:14" ht="34.5" customHeight="1" thickTop="1" thickBot="1">
      <c r="C8" s="331">
        <v>1</v>
      </c>
      <c r="D8" s="332" t="s">
        <v>189</v>
      </c>
      <c r="E8" s="333"/>
      <c r="F8" s="333"/>
      <c r="G8" s="333"/>
      <c r="H8" s="333"/>
      <c r="I8" s="333"/>
      <c r="J8" s="333"/>
      <c r="K8" s="333"/>
      <c r="L8" s="333"/>
      <c r="M8" s="333"/>
      <c r="N8" s="334"/>
    </row>
    <row r="9" spans="3:14" ht="57.75" customHeight="1" thickTop="1" thickBot="1">
      <c r="C9" s="331"/>
      <c r="D9" s="335" t="s">
        <v>14</v>
      </c>
      <c r="E9" s="336" t="s">
        <v>190</v>
      </c>
      <c r="F9" s="336"/>
      <c r="G9" s="336"/>
      <c r="H9" s="336"/>
      <c r="I9" s="336"/>
      <c r="J9" s="336"/>
      <c r="K9" s="336"/>
      <c r="L9" s="336"/>
      <c r="M9" s="336"/>
      <c r="N9" s="337"/>
    </row>
    <row r="10" spans="3:14" ht="21.75" customHeight="1" thickTop="1" thickBot="1">
      <c r="C10" s="331"/>
      <c r="D10" s="335" t="s">
        <v>191</v>
      </c>
      <c r="E10" s="338">
        <f>E180</f>
        <v>1335788.493560282</v>
      </c>
      <c r="F10" s="338"/>
      <c r="G10" s="338"/>
      <c r="H10" s="338"/>
      <c r="I10" s="338"/>
      <c r="J10" s="338"/>
      <c r="K10" s="338"/>
      <c r="L10" s="338"/>
      <c r="M10" s="338"/>
      <c r="N10" s="339"/>
    </row>
    <row r="11" spans="3:14" ht="21.75" customHeight="1" thickTop="1" thickBot="1">
      <c r="C11" s="331"/>
      <c r="D11" s="335" t="s">
        <v>192</v>
      </c>
      <c r="E11" s="338">
        <f>E46</f>
        <v>2784560.7142857146</v>
      </c>
      <c r="F11" s="338"/>
      <c r="G11" s="338"/>
      <c r="H11" s="338"/>
      <c r="I11" s="338"/>
      <c r="J11" s="338"/>
      <c r="K11" s="338"/>
      <c r="L11" s="338"/>
      <c r="M11" s="338"/>
      <c r="N11" s="339"/>
    </row>
    <row r="12" spans="3:14" ht="16.5" customHeight="1" thickTop="1" thickBot="1">
      <c r="C12" s="331"/>
      <c r="D12" s="335" t="s">
        <v>193</v>
      </c>
      <c r="E12" s="338">
        <f>E98+J98</f>
        <v>206386071.97619048</v>
      </c>
      <c r="F12" s="338"/>
      <c r="G12" s="338"/>
      <c r="H12" s="338"/>
      <c r="I12" s="338"/>
      <c r="J12" s="338"/>
      <c r="K12" s="338"/>
      <c r="L12" s="338"/>
      <c r="M12" s="338"/>
      <c r="N12" s="339"/>
    </row>
    <row r="13" spans="3:14" ht="16.5" customHeight="1" thickTop="1" thickBot="1">
      <c r="C13" s="331"/>
      <c r="D13" s="335" t="str">
        <f>D220</f>
        <v>Срок окупаемости (DPP) (месяц)</v>
      </c>
      <c r="E13" s="340">
        <f>E220</f>
        <v>56.557048536819387</v>
      </c>
      <c r="F13" s="340"/>
      <c r="G13" s="340"/>
      <c r="H13" s="340"/>
      <c r="I13" s="340"/>
      <c r="J13" s="340"/>
      <c r="K13" s="340"/>
      <c r="L13" s="340"/>
      <c r="M13" s="340"/>
      <c r="N13" s="341"/>
    </row>
    <row r="14" spans="3:14" ht="29.25" customHeight="1" thickTop="1" thickBot="1">
      <c r="C14" s="331"/>
      <c r="D14" s="335" t="s">
        <v>194</v>
      </c>
      <c r="E14" s="212" t="s">
        <v>195</v>
      </c>
      <c r="F14" s="212"/>
      <c r="G14" s="212"/>
      <c r="H14" s="212"/>
      <c r="I14" s="212"/>
      <c r="J14" s="212"/>
      <c r="K14" s="212"/>
      <c r="L14" s="212"/>
      <c r="M14" s="212"/>
      <c r="N14" s="342"/>
    </row>
    <row r="15" spans="3:14" ht="29.25" customHeight="1" thickTop="1" thickBot="1">
      <c r="C15" s="331"/>
      <c r="D15" s="343" t="s">
        <v>196</v>
      </c>
      <c r="E15" s="344" t="s">
        <v>197</v>
      </c>
      <c r="F15" s="344"/>
      <c r="G15" s="344"/>
      <c r="H15" s="344"/>
      <c r="I15" s="344"/>
      <c r="J15" s="344"/>
      <c r="K15" s="344"/>
      <c r="L15" s="344"/>
      <c r="M15" s="344"/>
      <c r="N15" s="345"/>
    </row>
    <row r="16" spans="3:14" ht="48.75" customHeight="1" thickTop="1" thickBot="1">
      <c r="C16" s="331"/>
      <c r="D16" s="335" t="s">
        <v>198</v>
      </c>
      <c r="E16" s="344" t="s">
        <v>199</v>
      </c>
      <c r="F16" s="344"/>
      <c r="G16" s="344"/>
      <c r="H16" s="344"/>
      <c r="I16" s="344"/>
      <c r="J16" s="344"/>
      <c r="K16" s="344"/>
      <c r="L16" s="344"/>
      <c r="M16" s="344"/>
      <c r="N16" s="345"/>
    </row>
    <row r="17" spans="3:22" ht="54.75" customHeight="1" thickTop="1" thickBot="1">
      <c r="C17" s="331"/>
      <c r="D17" s="335" t="s">
        <v>200</v>
      </c>
      <c r="E17" s="346" t="s">
        <v>201</v>
      </c>
      <c r="F17" s="344"/>
      <c r="G17" s="344"/>
      <c r="H17" s="344"/>
      <c r="I17" s="344"/>
      <c r="J17" s="344"/>
      <c r="K17" s="344"/>
      <c r="L17" s="344"/>
      <c r="M17" s="344"/>
      <c r="N17" s="345"/>
    </row>
    <row r="18" spans="3:22" ht="54.75" customHeight="1" thickTop="1" thickBot="1">
      <c r="C18" s="331"/>
      <c r="D18" s="335" t="s">
        <v>202</v>
      </c>
      <c r="E18" s="344" t="s">
        <v>203</v>
      </c>
      <c r="F18" s="344"/>
      <c r="G18" s="344"/>
      <c r="H18" s="344"/>
      <c r="I18" s="344"/>
      <c r="J18" s="344"/>
      <c r="K18" s="344"/>
      <c r="L18" s="344"/>
      <c r="M18" s="344"/>
      <c r="N18" s="345"/>
    </row>
    <row r="19" spans="3:22" ht="42" customHeight="1" thickTop="1" thickBot="1">
      <c r="C19" s="331"/>
      <c r="D19" s="347" t="s">
        <v>204</v>
      </c>
      <c r="E19" s="348">
        <f>L192+M192</f>
        <v>524413.7197640338</v>
      </c>
      <c r="F19" s="344"/>
      <c r="G19" s="344"/>
      <c r="H19" s="344"/>
      <c r="I19" s="344"/>
      <c r="J19" s="344"/>
      <c r="K19" s="344"/>
      <c r="L19" s="344"/>
      <c r="M19" s="344"/>
      <c r="N19" s="345"/>
    </row>
    <row r="20" spans="3:22" ht="30" customHeight="1" thickTop="1" thickBot="1">
      <c r="C20" s="331"/>
      <c r="D20" s="349" t="s">
        <v>205</v>
      </c>
      <c r="E20" s="344" t="s">
        <v>206</v>
      </c>
      <c r="F20" s="344"/>
      <c r="G20" s="344"/>
      <c r="H20" s="344"/>
      <c r="I20" s="344"/>
      <c r="J20" s="344"/>
      <c r="K20" s="344"/>
      <c r="L20" s="344"/>
      <c r="M20" s="344"/>
      <c r="N20" s="345"/>
    </row>
    <row r="21" spans="3:22" ht="45" hidden="1" customHeight="1" outlineLevel="1" thickTop="1" thickBot="1">
      <c r="C21" s="331"/>
      <c r="D21" s="350" t="s">
        <v>207</v>
      </c>
      <c r="E21" s="351" t="s">
        <v>208</v>
      </c>
      <c r="F21" s="352"/>
      <c r="G21" s="352"/>
      <c r="H21" s="352"/>
      <c r="I21" s="352"/>
      <c r="J21" s="352"/>
      <c r="K21" s="352"/>
      <c r="L21" s="352"/>
      <c r="M21" s="352"/>
      <c r="N21" s="353"/>
    </row>
    <row r="22" spans="3:22" ht="51.75" hidden="1" customHeight="1" outlineLevel="1" thickTop="1" thickBot="1">
      <c r="C22" s="331"/>
      <c r="D22" s="335" t="s">
        <v>198</v>
      </c>
      <c r="E22" s="351" t="s">
        <v>209</v>
      </c>
      <c r="F22" s="354"/>
      <c r="G22" s="351" t="s">
        <v>209</v>
      </c>
      <c r="H22" s="354"/>
      <c r="I22" s="351" t="s">
        <v>209</v>
      </c>
      <c r="J22" s="354"/>
      <c r="K22" s="351" t="s">
        <v>209</v>
      </c>
      <c r="L22" s="354"/>
      <c r="M22" s="351" t="s">
        <v>209</v>
      </c>
      <c r="N22" s="353"/>
    </row>
    <row r="23" spans="3:22" ht="49.5" hidden="1" customHeight="1" outlineLevel="1" thickTop="1" thickBot="1">
      <c r="C23" s="331"/>
      <c r="D23" s="335" t="s">
        <v>200</v>
      </c>
      <c r="E23" s="351" t="s">
        <v>209</v>
      </c>
      <c r="F23" s="354"/>
      <c r="G23" s="351" t="s">
        <v>209</v>
      </c>
      <c r="H23" s="354"/>
      <c r="I23" s="351" t="s">
        <v>209</v>
      </c>
      <c r="J23" s="354"/>
      <c r="K23" s="351" t="s">
        <v>209</v>
      </c>
      <c r="L23" s="354"/>
      <c r="M23" s="351" t="s">
        <v>209</v>
      </c>
      <c r="N23" s="353"/>
    </row>
    <row r="24" spans="3:22" ht="55.5" hidden="1" customHeight="1" outlineLevel="1" thickTop="1" thickBot="1">
      <c r="C24" s="331"/>
      <c r="D24" s="335" t="s">
        <v>202</v>
      </c>
      <c r="E24" s="351" t="s">
        <v>209</v>
      </c>
      <c r="F24" s="354"/>
      <c r="G24" s="351" t="s">
        <v>209</v>
      </c>
      <c r="H24" s="354"/>
      <c r="I24" s="351" t="s">
        <v>209</v>
      </c>
      <c r="J24" s="354"/>
      <c r="K24" s="351" t="s">
        <v>209</v>
      </c>
      <c r="L24" s="354"/>
      <c r="M24" s="351" t="s">
        <v>209</v>
      </c>
      <c r="N24" s="353"/>
    </row>
    <row r="25" spans="3:22" ht="39" customHeight="1" collapsed="1" thickTop="1" thickBot="1">
      <c r="C25" s="331"/>
      <c r="D25" s="347" t="s">
        <v>210</v>
      </c>
      <c r="E25" s="355">
        <f>K192</f>
        <v>949999.99999999988</v>
      </c>
      <c r="F25" s="212"/>
      <c r="G25" s="212"/>
      <c r="H25" s="212"/>
      <c r="I25" s="212"/>
      <c r="J25" s="212"/>
      <c r="K25" s="212"/>
      <c r="L25" s="212"/>
      <c r="M25" s="212"/>
      <c r="N25" s="342"/>
    </row>
    <row r="26" spans="3:22" ht="37.5" customHeight="1" thickTop="1" thickBot="1">
      <c r="C26" s="331"/>
      <c r="D26" s="347" t="s">
        <v>205</v>
      </c>
      <c r="E26" s="212" t="s">
        <v>211</v>
      </c>
      <c r="F26" s="212"/>
      <c r="G26" s="212"/>
      <c r="H26" s="212"/>
      <c r="I26" s="212"/>
      <c r="J26" s="212"/>
      <c r="K26" s="212"/>
      <c r="L26" s="212"/>
      <c r="M26" s="212"/>
      <c r="N26" s="342"/>
    </row>
    <row r="27" spans="3:22" ht="66.75" hidden="1" customHeight="1" outlineLevel="1" thickTop="1" thickBot="1">
      <c r="C27" s="331"/>
      <c r="D27" s="356" t="s">
        <v>212</v>
      </c>
      <c r="E27" s="357" t="s">
        <v>213</v>
      </c>
      <c r="F27" s="358"/>
      <c r="G27" s="357" t="s">
        <v>213</v>
      </c>
      <c r="H27" s="358"/>
      <c r="I27" s="357" t="s">
        <v>214</v>
      </c>
      <c r="J27" s="358"/>
      <c r="K27" s="357" t="s">
        <v>214</v>
      </c>
      <c r="L27" s="358"/>
      <c r="M27" s="357" t="s">
        <v>214</v>
      </c>
      <c r="N27" s="359"/>
    </row>
    <row r="28" spans="3:22" ht="35.25" customHeight="1" collapsed="1" thickTop="1" thickBot="1">
      <c r="C28" s="331">
        <v>2</v>
      </c>
      <c r="D28" s="332" t="s">
        <v>215</v>
      </c>
      <c r="E28" s="333"/>
      <c r="F28" s="333"/>
      <c r="G28" s="333"/>
      <c r="H28" s="333"/>
      <c r="I28" s="333"/>
      <c r="J28" s="333"/>
      <c r="K28" s="333"/>
      <c r="L28" s="333"/>
      <c r="M28" s="333"/>
      <c r="N28" s="334"/>
      <c r="P28"/>
    </row>
    <row r="29" spans="3:22" ht="21" customHeight="1" thickTop="1" thickBot="1">
      <c r="C29" s="331"/>
      <c r="D29" s="360" t="s">
        <v>216</v>
      </c>
      <c r="E29" s="361"/>
      <c r="F29" s="361"/>
      <c r="G29" s="361"/>
      <c r="H29" s="361"/>
      <c r="I29" s="361"/>
      <c r="J29" s="361"/>
      <c r="K29" s="361"/>
      <c r="L29" s="361"/>
      <c r="M29" s="361"/>
      <c r="N29" s="362"/>
    </row>
    <row r="30" spans="3:22" ht="78.75" customHeight="1" thickTop="1" thickBot="1">
      <c r="C30" s="331"/>
      <c r="D30" s="363" t="s">
        <v>217</v>
      </c>
      <c r="E30" s="364" t="s">
        <v>218</v>
      </c>
      <c r="F30" s="365"/>
      <c r="G30" s="366"/>
      <c r="H30" s="364" t="s">
        <v>219</v>
      </c>
      <c r="I30" s="365"/>
      <c r="J30" s="364" t="s">
        <v>220</v>
      </c>
      <c r="K30" s="365"/>
      <c r="L30" s="364" t="s">
        <v>221</v>
      </c>
      <c r="M30" s="365"/>
      <c r="N30" s="367"/>
    </row>
    <row r="31" spans="3:22" ht="316.5" customHeight="1" thickTop="1" thickBot="1">
      <c r="C31" s="331"/>
      <c r="D31" s="335" t="s">
        <v>222</v>
      </c>
      <c r="E31" s="368"/>
      <c r="F31" s="369"/>
      <c r="G31" s="369"/>
      <c r="H31" s="369"/>
      <c r="I31" s="369"/>
      <c r="J31" s="369"/>
      <c r="K31" s="369"/>
      <c r="L31" s="369"/>
      <c r="M31" s="369"/>
      <c r="N31" s="370"/>
      <c r="R31"/>
      <c r="S31"/>
      <c r="T31"/>
    </row>
    <row r="32" spans="3:22" ht="65.25" customHeight="1" thickTop="1" thickBot="1">
      <c r="C32" s="331"/>
      <c r="D32" s="371" t="s">
        <v>223</v>
      </c>
      <c r="E32" s="372" t="s">
        <v>224</v>
      </c>
      <c r="F32" s="373"/>
      <c r="G32" s="373"/>
      <c r="H32" s="373"/>
      <c r="I32" s="373"/>
      <c r="J32" s="373"/>
      <c r="K32" s="373"/>
      <c r="L32" s="373"/>
      <c r="M32" s="373"/>
      <c r="N32" s="374"/>
      <c r="V32"/>
    </row>
    <row r="33" spans="3:21" ht="90" customHeight="1" thickTop="1" thickBot="1">
      <c r="C33" s="331"/>
      <c r="D33" s="371"/>
      <c r="E33" s="375" t="s">
        <v>225</v>
      </c>
      <c r="F33" s="373"/>
      <c r="G33" s="373"/>
      <c r="H33" s="373"/>
      <c r="I33" s="373"/>
      <c r="J33" s="373"/>
      <c r="K33" s="373"/>
      <c r="L33" s="373"/>
      <c r="M33" s="373"/>
      <c r="N33" s="374"/>
      <c r="U33" s="376"/>
    </row>
    <row r="34" spans="3:21" ht="90" customHeight="1" thickTop="1" thickBot="1">
      <c r="C34" s="331"/>
      <c r="D34" s="371"/>
      <c r="E34" s="372" t="s">
        <v>226</v>
      </c>
      <c r="F34" s="373"/>
      <c r="G34" s="373"/>
      <c r="H34" s="373"/>
      <c r="I34" s="373"/>
      <c r="J34" s="373"/>
      <c r="K34" s="373"/>
      <c r="L34" s="373"/>
      <c r="M34" s="373"/>
      <c r="N34" s="374"/>
    </row>
    <row r="35" spans="3:21" ht="115.5" customHeight="1" thickTop="1" thickBot="1">
      <c r="C35" s="331"/>
      <c r="D35" s="371"/>
      <c r="E35" s="372" t="s">
        <v>227</v>
      </c>
      <c r="F35" s="373"/>
      <c r="G35" s="373"/>
      <c r="H35" s="373"/>
      <c r="I35" s="373"/>
      <c r="J35" s="373"/>
      <c r="K35" s="373"/>
      <c r="L35" s="373"/>
      <c r="M35" s="373"/>
      <c r="N35" s="374"/>
    </row>
    <row r="36" spans="3:21" ht="126" customHeight="1" thickTop="1" thickBot="1">
      <c r="C36" s="331"/>
      <c r="D36" s="347" t="s">
        <v>228</v>
      </c>
      <c r="E36" s="212" t="s">
        <v>229</v>
      </c>
      <c r="F36" s="212"/>
      <c r="G36" s="212"/>
      <c r="H36" s="212"/>
      <c r="I36" s="212"/>
      <c r="J36" s="212"/>
      <c r="K36" s="212"/>
      <c r="L36" s="212"/>
      <c r="M36" s="212"/>
      <c r="N36" s="342"/>
    </row>
    <row r="37" spans="3:21" ht="46.5" customHeight="1" thickTop="1" thickBot="1">
      <c r="C37" s="331"/>
      <c r="D37" s="347" t="s">
        <v>230</v>
      </c>
      <c r="E37" s="377" t="s">
        <v>231</v>
      </c>
      <c r="F37" s="378"/>
      <c r="G37" s="379"/>
      <c r="H37" s="377" t="s">
        <v>232</v>
      </c>
      <c r="I37" s="378"/>
      <c r="J37" s="377" t="s">
        <v>233</v>
      </c>
      <c r="K37" s="378"/>
      <c r="L37" s="377" t="s">
        <v>234</v>
      </c>
      <c r="M37" s="378"/>
      <c r="N37" s="380"/>
    </row>
    <row r="38" spans="3:21" ht="33.75" customHeight="1" thickTop="1" thickBot="1">
      <c r="C38" s="331"/>
      <c r="D38" s="347" t="s">
        <v>235</v>
      </c>
      <c r="E38" s="344" t="s">
        <v>236</v>
      </c>
      <c r="F38" s="344"/>
      <c r="G38" s="344"/>
      <c r="H38" s="344"/>
      <c r="I38" s="344"/>
      <c r="J38" s="344"/>
      <c r="K38" s="344"/>
      <c r="L38" s="344"/>
      <c r="M38" s="344"/>
      <c r="N38" s="345"/>
    </row>
    <row r="39" spans="3:21" ht="81.75" customHeight="1" thickTop="1" thickBot="1">
      <c r="C39" s="331"/>
      <c r="D39" s="347" t="s">
        <v>237</v>
      </c>
      <c r="E39" s="381" t="s">
        <v>238</v>
      </c>
      <c r="F39" s="382"/>
      <c r="G39" s="382"/>
      <c r="H39" s="382"/>
      <c r="I39" s="382"/>
      <c r="J39" s="382"/>
      <c r="K39" s="382"/>
      <c r="L39" s="382"/>
      <c r="M39" s="382"/>
      <c r="N39" s="383"/>
    </row>
    <row r="40" spans="3:21" ht="47.25" customHeight="1" thickTop="1" thickBot="1">
      <c r="C40" s="331"/>
      <c r="D40" s="384" t="s">
        <v>239</v>
      </c>
      <c r="E40" s="344" t="s">
        <v>240</v>
      </c>
      <c r="F40" s="344"/>
      <c r="G40" s="344"/>
      <c r="H40" s="344"/>
      <c r="I40" s="344"/>
      <c r="J40" s="344"/>
      <c r="K40" s="344"/>
      <c r="L40" s="344"/>
      <c r="M40" s="344"/>
      <c r="N40" s="345"/>
    </row>
    <row r="41" spans="3:21" ht="21" customHeight="1" thickTop="1" thickBot="1">
      <c r="C41" s="331"/>
      <c r="D41" s="385" t="s">
        <v>241</v>
      </c>
      <c r="E41" s="344" t="s">
        <v>242</v>
      </c>
      <c r="F41" s="344"/>
      <c r="G41" s="344"/>
      <c r="H41" s="344" t="s">
        <v>30</v>
      </c>
      <c r="I41" s="344"/>
      <c r="J41" s="344" t="s">
        <v>179</v>
      </c>
      <c r="K41" s="344"/>
      <c r="L41" s="344" t="s">
        <v>30</v>
      </c>
      <c r="M41" s="344"/>
      <c r="N41" s="345"/>
    </row>
    <row r="42" spans="3:21" ht="48.75" customHeight="1" thickTop="1" thickBot="1">
      <c r="C42" s="331"/>
      <c r="D42" s="386"/>
      <c r="E42" s="387">
        <f>50000/10500/0.15</f>
        <v>31.746031746031747</v>
      </c>
      <c r="F42" s="387"/>
      <c r="G42" s="387"/>
      <c r="H42" s="388">
        <v>80</v>
      </c>
      <c r="I42" s="388"/>
      <c r="J42" s="387">
        <f>[2]Лист1!Q322*0.5</f>
        <v>19.553571428571431</v>
      </c>
      <c r="K42" s="387"/>
      <c r="L42" s="388">
        <v>100</v>
      </c>
      <c r="M42" s="388"/>
      <c r="N42" s="389"/>
    </row>
    <row r="43" spans="3:21" ht="35.25" customHeight="1" thickTop="1" thickBot="1">
      <c r="C43" s="331"/>
      <c r="D43" s="384" t="s">
        <v>243</v>
      </c>
      <c r="E43" s="390">
        <f>[2]Лист1!D404*23*300*0.125</f>
        <v>5175</v>
      </c>
      <c r="F43" s="391"/>
      <c r="G43" s="391"/>
      <c r="H43" s="391"/>
      <c r="I43" s="391"/>
      <c r="J43" s="391"/>
      <c r="K43" s="391"/>
      <c r="L43" s="391"/>
      <c r="M43" s="391"/>
      <c r="N43" s="392"/>
    </row>
    <row r="44" spans="3:21" ht="34.5" customHeight="1" thickTop="1" thickBot="1">
      <c r="C44" s="331"/>
      <c r="D44" s="384" t="s">
        <v>244</v>
      </c>
      <c r="E44" s="340">
        <f>[2]Лист1!D404*23*300*0.2</f>
        <v>8280</v>
      </c>
      <c r="F44" s="340"/>
      <c r="G44" s="340"/>
      <c r="H44" s="340">
        <f>E43*0.1</f>
        <v>517.5</v>
      </c>
      <c r="I44" s="340"/>
      <c r="J44" s="340">
        <f>[2]Лист1!D404*23*300/(0.2)*0.6</f>
        <v>124200</v>
      </c>
      <c r="K44" s="340"/>
      <c r="L44" s="391">
        <f>E43*0.1</f>
        <v>517.5</v>
      </c>
      <c r="M44" s="391"/>
      <c r="N44" s="392"/>
    </row>
    <row r="45" spans="3:21" ht="24.75" customHeight="1" thickTop="1" thickBot="1">
      <c r="C45" s="331"/>
      <c r="D45" s="371" t="s">
        <v>245</v>
      </c>
      <c r="E45" s="340">
        <f>E44*E42</f>
        <v>262857.14285714284</v>
      </c>
      <c r="F45" s="340"/>
      <c r="G45" s="340"/>
      <c r="H45" s="340">
        <f>H44*H42</f>
        <v>41400</v>
      </c>
      <c r="I45" s="340"/>
      <c r="J45" s="340">
        <f>J44*J42</f>
        <v>2428553.5714285718</v>
      </c>
      <c r="K45" s="340"/>
      <c r="L45" s="391">
        <f>L44*L42</f>
        <v>51750</v>
      </c>
      <c r="M45" s="391"/>
      <c r="N45" s="392"/>
    </row>
    <row r="46" spans="3:21" ht="23.25" customHeight="1" thickTop="1" thickBot="1">
      <c r="C46" s="331"/>
      <c r="D46" s="393"/>
      <c r="E46" s="394">
        <f>SUM(E45:N45)</f>
        <v>2784560.7142857146</v>
      </c>
      <c r="F46" s="394"/>
      <c r="G46" s="394"/>
      <c r="H46" s="394"/>
      <c r="I46" s="394"/>
      <c r="J46" s="394"/>
      <c r="K46" s="394"/>
      <c r="L46" s="394"/>
      <c r="M46" s="394"/>
      <c r="N46" s="395"/>
    </row>
    <row r="47" spans="3:21" ht="34.5" customHeight="1" thickTop="1" thickBot="1">
      <c r="C47" s="331">
        <v>3</v>
      </c>
      <c r="D47" s="332" t="s">
        <v>246</v>
      </c>
      <c r="E47" s="333"/>
      <c r="F47" s="333"/>
      <c r="G47" s="333"/>
      <c r="H47" s="333"/>
      <c r="I47" s="333"/>
      <c r="J47" s="333"/>
      <c r="K47" s="333"/>
      <c r="L47" s="333"/>
      <c r="M47" s="333"/>
      <c r="N47" s="334"/>
    </row>
    <row r="48" spans="3:21" ht="24.75" customHeight="1" thickTop="1" thickBot="1">
      <c r="C48" s="331"/>
      <c r="D48" s="396" t="s">
        <v>124</v>
      </c>
      <c r="E48" s="397"/>
      <c r="F48" s="397"/>
      <c r="G48" s="397"/>
      <c r="H48" s="397"/>
      <c r="I48" s="397"/>
      <c r="J48" s="397"/>
      <c r="K48" s="397"/>
      <c r="L48" s="397"/>
      <c r="M48" s="397"/>
      <c r="N48" s="398"/>
    </row>
    <row r="49" spans="3:19" ht="32.25" customHeight="1" thickTop="1" thickBot="1">
      <c r="C49" s="331"/>
      <c r="D49" s="384" t="s">
        <v>247</v>
      </c>
      <c r="E49" s="351" t="s">
        <v>248</v>
      </c>
      <c r="F49" s="352"/>
      <c r="G49" s="352"/>
      <c r="H49" s="352"/>
      <c r="I49" s="352"/>
      <c r="J49" s="352"/>
      <c r="K49" s="352"/>
      <c r="L49" s="352"/>
      <c r="M49" s="352"/>
      <c r="N49" s="353"/>
    </row>
    <row r="50" spans="3:19" ht="34.5" customHeight="1" thickTop="1" thickBot="1">
      <c r="C50" s="331"/>
      <c r="D50" s="384" t="s">
        <v>249</v>
      </c>
      <c r="E50" s="399">
        <f>[2]Лист1!D450*0.75*1000000</f>
        <v>5212500</v>
      </c>
      <c r="F50" s="400"/>
      <c r="G50" s="401"/>
      <c r="H50" s="399">
        <f>9.5/1000*28000000</f>
        <v>266000</v>
      </c>
      <c r="I50" s="401"/>
      <c r="J50" s="399">
        <f>[2]Лист1!D499*1.7/0.2</f>
        <v>59500</v>
      </c>
      <c r="K50" s="401"/>
      <c r="L50" s="399">
        <f>[2]Лист1!D585*[2]Лист1!D547/1000*1.2*0.95</f>
        <v>175384.43999999994</v>
      </c>
      <c r="M50" s="400"/>
      <c r="N50" s="402"/>
      <c r="S50" s="403"/>
    </row>
    <row r="51" spans="3:19" ht="34.5" hidden="1" customHeight="1" outlineLevel="1" thickTop="1" thickBot="1">
      <c r="C51" s="331"/>
      <c r="D51" s="384"/>
      <c r="E51" s="404"/>
      <c r="F51" s="405"/>
      <c r="G51" s="405"/>
      <c r="H51" s="405"/>
      <c r="I51" s="405"/>
      <c r="J51" s="405"/>
      <c r="K51" s="405"/>
      <c r="L51" s="405"/>
      <c r="M51" s="405"/>
      <c r="N51" s="406"/>
    </row>
    <row r="52" spans="3:19" ht="24.75" hidden="1" customHeight="1" outlineLevel="1" thickTop="1" thickBot="1">
      <c r="C52" s="331"/>
      <c r="D52" s="384"/>
      <c r="E52" s="407"/>
      <c r="F52" s="407"/>
      <c r="G52" s="407"/>
      <c r="H52" s="407"/>
      <c r="I52" s="407"/>
      <c r="J52" s="407"/>
      <c r="K52" s="407"/>
      <c r="L52" s="407"/>
      <c r="M52" s="407"/>
      <c r="N52" s="408"/>
    </row>
    <row r="53" spans="3:19" ht="24.75" hidden="1" customHeight="1" outlineLevel="1" thickTop="1" thickBot="1">
      <c r="C53" s="331"/>
      <c r="D53" s="409"/>
      <c r="E53" s="410"/>
      <c r="F53" s="410"/>
      <c r="G53" s="411"/>
      <c r="H53" s="411"/>
      <c r="I53" s="411"/>
      <c r="J53" s="411"/>
      <c r="K53" s="411"/>
      <c r="L53" s="411"/>
      <c r="M53" s="411"/>
      <c r="N53" s="412"/>
    </row>
    <row r="54" spans="3:19" ht="24.75" customHeight="1" collapsed="1" thickTop="1" thickBot="1">
      <c r="C54" s="331"/>
      <c r="D54" s="384" t="s">
        <v>250</v>
      </c>
      <c r="E54" s="413">
        <f>E50*E42</f>
        <v>165476190.47619048</v>
      </c>
      <c r="F54" s="414"/>
      <c r="G54" s="415"/>
      <c r="H54" s="413">
        <f>H50*H42</f>
        <v>21280000</v>
      </c>
      <c r="I54" s="415"/>
      <c r="J54" s="413">
        <f>J50*J42</f>
        <v>1163437.5000000002</v>
      </c>
      <c r="K54" s="415"/>
      <c r="L54" s="413">
        <f>L50*L42</f>
        <v>17538443.999999993</v>
      </c>
      <c r="M54" s="414"/>
      <c r="N54" s="416"/>
    </row>
    <row r="55" spans="3:19" ht="21" customHeight="1" thickTop="1" thickBot="1">
      <c r="C55" s="331"/>
      <c r="D55" s="384" t="s">
        <v>251</v>
      </c>
      <c r="E55" s="417">
        <v>0.1</v>
      </c>
      <c r="F55" s="417"/>
      <c r="G55" s="417"/>
      <c r="H55" s="417"/>
      <c r="I55" s="417"/>
      <c r="J55" s="417"/>
      <c r="K55" s="417"/>
      <c r="L55" s="417"/>
      <c r="M55" s="417"/>
      <c r="N55" s="418"/>
    </row>
    <row r="56" spans="3:19" ht="24.75" customHeight="1" thickTop="1" thickBot="1">
      <c r="C56" s="331"/>
      <c r="D56" s="384" t="s">
        <v>252</v>
      </c>
      <c r="E56" s="419">
        <f>E54+H54+J54+L54</f>
        <v>205458071.97619048</v>
      </c>
      <c r="F56" s="419"/>
      <c r="G56" s="419"/>
      <c r="H56" s="419"/>
      <c r="I56" s="419"/>
      <c r="J56" s="419"/>
      <c r="K56" s="419"/>
      <c r="L56" s="419"/>
      <c r="M56" s="419"/>
      <c r="N56" s="420"/>
    </row>
    <row r="57" spans="3:19" ht="24.75" hidden="1" customHeight="1" outlineLevel="1" thickTop="1" thickBot="1">
      <c r="C57" s="331"/>
      <c r="D57" s="384"/>
      <c r="E57" s="421"/>
      <c r="F57" s="421"/>
      <c r="G57" s="421"/>
      <c r="H57" s="421"/>
      <c r="I57" s="421"/>
      <c r="J57" s="421"/>
      <c r="K57" s="421"/>
      <c r="L57" s="421"/>
      <c r="M57" s="421"/>
      <c r="N57" s="422"/>
    </row>
    <row r="58" spans="3:19" ht="27" customHeight="1" collapsed="1" thickTop="1" thickBot="1">
      <c r="C58" s="331"/>
      <c r="D58" s="354" t="s">
        <v>253</v>
      </c>
      <c r="E58" s="344"/>
      <c r="F58" s="344"/>
      <c r="G58" s="344"/>
      <c r="H58" s="344"/>
      <c r="I58" s="344"/>
      <c r="J58" s="344"/>
      <c r="K58" s="344"/>
      <c r="L58" s="344"/>
      <c r="M58" s="344"/>
      <c r="N58" s="345"/>
    </row>
    <row r="59" spans="3:19" ht="32.25" customHeight="1" thickTop="1" thickBot="1">
      <c r="C59" s="331"/>
      <c r="D59" s="423" t="s">
        <v>254</v>
      </c>
      <c r="E59" s="424"/>
      <c r="F59" s="424">
        <v>2017</v>
      </c>
      <c r="G59" s="424">
        <v>2018</v>
      </c>
      <c r="H59" s="424" t="s">
        <v>255</v>
      </c>
      <c r="I59" s="424"/>
      <c r="J59" s="425" t="s">
        <v>256</v>
      </c>
      <c r="K59" s="425"/>
      <c r="L59" s="425"/>
      <c r="M59" s="425"/>
      <c r="N59" s="426"/>
      <c r="S59" s="403"/>
    </row>
    <row r="60" spans="3:19" ht="40.5" customHeight="1" thickTop="1" thickBot="1">
      <c r="C60" s="331"/>
      <c r="D60" s="427" t="s">
        <v>257</v>
      </c>
      <c r="E60" s="425"/>
      <c r="F60" s="428">
        <f>'[2]Trade_Map_-_Список_импортеров_д'!C58*1000</f>
        <v>194000</v>
      </c>
      <c r="G60" s="428">
        <f>'[2]Trade_Map_-_Список_импортеров_д'!D58*1000</f>
        <v>298000</v>
      </c>
      <c r="H60" s="428">
        <f>'[2]Trade_Map_-_Список_импортеров_д'!E58*1000</f>
        <v>440000</v>
      </c>
      <c r="I60" s="429"/>
      <c r="J60" s="430">
        <f>AVERAGE(F60:H60)</f>
        <v>310666.66666666669</v>
      </c>
      <c r="K60" s="424"/>
      <c r="L60" s="424"/>
      <c r="M60" s="424"/>
      <c r="N60" s="431"/>
    </row>
    <row r="61" spans="3:19" ht="38.25" customHeight="1" thickTop="1" thickBot="1">
      <c r="C61" s="331"/>
      <c r="D61" s="427" t="s">
        <v>258</v>
      </c>
      <c r="E61" s="428"/>
      <c r="F61" s="428">
        <f>'[2]Trade_Map_-_Список_экспортеров_'!C43*1000</f>
        <v>337000</v>
      </c>
      <c r="G61" s="428">
        <f>'[2]Trade_Map_-_Список_экспортеров_'!D43*1000</f>
        <v>496000</v>
      </c>
      <c r="H61" s="428">
        <f>'[2]Trade_Map_-_Список_экспортеров_'!E43*1000</f>
        <v>488000</v>
      </c>
      <c r="I61" s="432"/>
      <c r="J61" s="430">
        <f>AVERAGE(F61:H61)</f>
        <v>440333.33333333331</v>
      </c>
      <c r="K61" s="424"/>
      <c r="L61" s="424"/>
      <c r="M61" s="424"/>
      <c r="N61" s="431"/>
    </row>
    <row r="62" spans="3:19" ht="37.5" customHeight="1" thickTop="1" thickBot="1">
      <c r="C62" s="331"/>
      <c r="D62" s="427" t="s">
        <v>259</v>
      </c>
      <c r="E62" s="433" t="s">
        <v>260</v>
      </c>
      <c r="F62" s="433"/>
      <c r="G62" s="433"/>
      <c r="H62" s="433"/>
      <c r="I62" s="433"/>
      <c r="J62" s="433"/>
      <c r="K62" s="433"/>
      <c r="L62" s="433"/>
      <c r="M62" s="433"/>
      <c r="N62" s="434"/>
    </row>
    <row r="63" spans="3:19" ht="37.5" customHeight="1" thickTop="1" thickBot="1">
      <c r="C63" s="331"/>
      <c r="D63" s="427" t="s">
        <v>252</v>
      </c>
      <c r="E63" s="435">
        <f>(H60+H61)</f>
        <v>928000</v>
      </c>
      <c r="F63" s="352"/>
      <c r="G63" s="352"/>
      <c r="H63" s="352"/>
      <c r="I63" s="352"/>
      <c r="J63" s="352"/>
      <c r="K63" s="352"/>
      <c r="L63" s="352"/>
      <c r="M63" s="352"/>
      <c r="N63" s="353"/>
    </row>
    <row r="64" spans="3:19" ht="21" customHeight="1" thickTop="1" thickBot="1">
      <c r="C64" s="331"/>
      <c r="D64" s="396" t="s">
        <v>261</v>
      </c>
      <c r="E64" s="397"/>
      <c r="F64" s="397"/>
      <c r="G64" s="397"/>
      <c r="H64" s="397"/>
      <c r="I64" s="397"/>
      <c r="J64" s="397"/>
      <c r="K64" s="397"/>
      <c r="L64" s="397"/>
      <c r="M64" s="397"/>
      <c r="N64" s="398"/>
    </row>
    <row r="65" spans="3:14" ht="24.75" hidden="1" customHeight="1" outlineLevel="1" thickTop="1" thickBot="1">
      <c r="C65" s="331"/>
      <c r="D65" s="384" t="s">
        <v>247</v>
      </c>
      <c r="E65" s="344" t="str">
        <f>E49</f>
        <v>Стройкомплекс, прогноз необходимого жилищного строительства 28 млн. кв.м.</v>
      </c>
      <c r="F65" s="344"/>
      <c r="G65" s="344"/>
      <c r="H65" s="344"/>
      <c r="I65" s="344"/>
      <c r="J65" s="344"/>
      <c r="K65" s="344"/>
      <c r="L65" s="344"/>
      <c r="M65" s="344"/>
      <c r="N65" s="345"/>
    </row>
    <row r="66" spans="3:14" ht="24.75" hidden="1" customHeight="1" outlineLevel="1" thickTop="1" thickBot="1">
      <c r="C66" s="331"/>
      <c r="D66" s="384" t="s">
        <v>262</v>
      </c>
      <c r="E66" s="436" t="s">
        <v>263</v>
      </c>
      <c r="F66" s="436"/>
      <c r="G66" s="436" t="s">
        <v>264</v>
      </c>
      <c r="H66" s="436" t="s">
        <v>265</v>
      </c>
      <c r="I66" s="436"/>
      <c r="J66" s="436" t="s">
        <v>266</v>
      </c>
      <c r="K66" s="425"/>
      <c r="L66" s="425"/>
      <c r="M66" s="425"/>
      <c r="N66" s="426"/>
    </row>
    <row r="67" spans="3:14" ht="29.25" hidden="1" customHeight="1" outlineLevel="1" thickTop="1" thickBot="1">
      <c r="C67" s="331"/>
      <c r="D67" s="384" t="s">
        <v>267</v>
      </c>
      <c r="E67" s="437"/>
      <c r="F67" s="437"/>
      <c r="G67" s="437"/>
      <c r="H67" s="437"/>
      <c r="I67" s="437"/>
      <c r="J67" s="437"/>
      <c r="K67" s="411"/>
      <c r="L67" s="411"/>
      <c r="M67" s="411"/>
      <c r="N67" s="412"/>
    </row>
    <row r="68" spans="3:14" ht="24.75" hidden="1" customHeight="1" outlineLevel="1" thickTop="1" thickBot="1">
      <c r="C68" s="331"/>
      <c r="D68" s="347" t="s">
        <v>268</v>
      </c>
      <c r="E68" s="436"/>
      <c r="F68" s="436"/>
      <c r="G68" s="436"/>
      <c r="H68" s="436"/>
      <c r="I68" s="436"/>
      <c r="J68" s="436"/>
      <c r="K68" s="425"/>
      <c r="L68" s="425"/>
      <c r="M68" s="425"/>
      <c r="N68" s="426"/>
    </row>
    <row r="69" spans="3:14" ht="36" hidden="1" customHeight="1" outlineLevel="1" thickTop="1" thickBot="1">
      <c r="C69" s="331"/>
      <c r="D69" s="384" t="s">
        <v>269</v>
      </c>
      <c r="E69" s="436"/>
      <c r="F69" s="436"/>
      <c r="G69" s="436"/>
      <c r="H69" s="436"/>
      <c r="I69" s="436"/>
      <c r="J69" s="436"/>
      <c r="K69" s="425"/>
      <c r="L69" s="425"/>
      <c r="M69" s="425"/>
      <c r="N69" s="426"/>
    </row>
    <row r="70" spans="3:14" ht="24.75" hidden="1" customHeight="1" outlineLevel="1" thickTop="1" thickBot="1">
      <c r="C70" s="331"/>
      <c r="D70" s="384" t="s">
        <v>251</v>
      </c>
      <c r="E70" s="438">
        <v>0.05</v>
      </c>
      <c r="F70" s="438"/>
      <c r="G70" s="438">
        <v>0.05</v>
      </c>
      <c r="H70" s="438">
        <v>0.05</v>
      </c>
      <c r="I70" s="438"/>
      <c r="J70" s="438">
        <v>0.05</v>
      </c>
      <c r="K70" s="425"/>
      <c r="L70" s="425"/>
      <c r="M70" s="425"/>
      <c r="N70" s="426"/>
    </row>
    <row r="71" spans="3:14" ht="24.75" hidden="1" customHeight="1" outlineLevel="1" thickTop="1" thickBot="1">
      <c r="C71" s="331"/>
      <c r="D71" s="384" t="s">
        <v>270</v>
      </c>
      <c r="E71" s="436"/>
      <c r="F71" s="436"/>
      <c r="G71" s="436"/>
      <c r="H71" s="436"/>
      <c r="I71" s="436"/>
      <c r="J71" s="436"/>
      <c r="K71" s="425"/>
      <c r="L71" s="425"/>
      <c r="M71" s="425"/>
      <c r="N71" s="426"/>
    </row>
    <row r="72" spans="3:14" ht="24.75" hidden="1" customHeight="1" outlineLevel="1" thickTop="1" thickBot="1">
      <c r="C72" s="331"/>
      <c r="D72" s="384" t="s">
        <v>271</v>
      </c>
      <c r="E72" s="437">
        <f>E67*E68*$E$42</f>
        <v>0</v>
      </c>
      <c r="F72" s="437"/>
      <c r="G72" s="437">
        <f>G67*G68*$E$42</f>
        <v>0</v>
      </c>
      <c r="H72" s="437">
        <f>H67*H68*$E$42</f>
        <v>0</v>
      </c>
      <c r="I72" s="437"/>
      <c r="J72" s="437">
        <f>J67*J68*$E$42</f>
        <v>0</v>
      </c>
      <c r="K72" s="439"/>
      <c r="L72" s="439"/>
      <c r="M72" s="439"/>
      <c r="N72" s="440"/>
    </row>
    <row r="73" spans="3:14" ht="24.75" hidden="1" customHeight="1" outlineLevel="1" thickTop="1" thickBot="1">
      <c r="C73" s="331"/>
      <c r="D73" s="384" t="s">
        <v>272</v>
      </c>
      <c r="E73" s="340">
        <f>E72</f>
        <v>0</v>
      </c>
      <c r="F73" s="340"/>
      <c r="G73" s="340"/>
      <c r="H73" s="340"/>
      <c r="I73" s="340"/>
      <c r="J73" s="340"/>
      <c r="K73" s="439"/>
      <c r="L73" s="439"/>
      <c r="M73" s="439"/>
      <c r="N73" s="440"/>
    </row>
    <row r="74" spans="3:14" ht="28.5" hidden="1" customHeight="1" outlineLevel="1" collapsed="1" thickTop="1" thickBot="1">
      <c r="C74" s="331"/>
      <c r="D74" s="354" t="s">
        <v>273</v>
      </c>
      <c r="E74" s="344"/>
      <c r="F74" s="344"/>
      <c r="G74" s="344"/>
      <c r="H74" s="344"/>
      <c r="I74" s="344"/>
      <c r="J74" s="344"/>
      <c r="K74" s="344"/>
      <c r="L74" s="344"/>
      <c r="M74" s="344"/>
      <c r="N74" s="345"/>
    </row>
    <row r="75" spans="3:14" ht="28.5" hidden="1" customHeight="1" outlineLevel="1" thickTop="1" thickBot="1">
      <c r="C75" s="331"/>
      <c r="D75" s="423" t="s">
        <v>274</v>
      </c>
      <c r="E75" s="424"/>
      <c r="F75" s="424">
        <v>2017</v>
      </c>
      <c r="G75" s="424">
        <v>2018</v>
      </c>
      <c r="H75" s="424">
        <v>2019</v>
      </c>
      <c r="I75" s="424"/>
      <c r="J75" s="425" t="s">
        <v>256</v>
      </c>
      <c r="K75" s="425"/>
      <c r="L75" s="425"/>
      <c r="M75" s="425"/>
      <c r="N75" s="426"/>
    </row>
    <row r="76" spans="3:14" ht="24" hidden="1" customHeight="1" outlineLevel="1" thickTop="1" thickBot="1">
      <c r="C76" s="331"/>
      <c r="D76" s="427" t="s">
        <v>275</v>
      </c>
      <c r="E76" s="424"/>
      <c r="F76" s="441"/>
      <c r="G76" s="441"/>
      <c r="H76" s="441"/>
      <c r="I76" s="424"/>
      <c r="J76" s="442"/>
      <c r="K76" s="424"/>
      <c r="L76" s="424"/>
      <c r="M76" s="424"/>
      <c r="N76" s="431"/>
    </row>
    <row r="77" spans="3:14" ht="20.25" hidden="1" customHeight="1" outlineLevel="1" thickTop="1" thickBot="1">
      <c r="C77" s="331"/>
      <c r="D77" s="427" t="s">
        <v>276</v>
      </c>
      <c r="F77" s="441"/>
      <c r="G77" s="441"/>
      <c r="H77" s="441"/>
      <c r="I77" s="424"/>
      <c r="J77" s="442"/>
      <c r="K77" s="424"/>
      <c r="L77" s="424"/>
      <c r="M77" s="424"/>
      <c r="N77" s="431"/>
    </row>
    <row r="78" spans="3:14" ht="24" hidden="1" customHeight="1" outlineLevel="1" thickTop="1" thickBot="1">
      <c r="C78" s="331"/>
      <c r="D78" s="427" t="s">
        <v>277</v>
      </c>
      <c r="E78" s="443"/>
      <c r="F78" s="441"/>
      <c r="G78" s="441"/>
      <c r="H78" s="441"/>
      <c r="I78" s="424"/>
      <c r="J78" s="442"/>
      <c r="K78" s="424"/>
      <c r="L78" s="424"/>
      <c r="M78" s="424"/>
      <c r="N78" s="431"/>
    </row>
    <row r="79" spans="3:14" ht="19.5" hidden="1" customHeight="1" outlineLevel="1" thickTop="1" thickBot="1">
      <c r="C79" s="331"/>
      <c r="D79" s="427" t="s">
        <v>278</v>
      </c>
      <c r="E79" s="443"/>
      <c r="F79" s="441"/>
      <c r="G79" s="441"/>
      <c r="H79" s="441"/>
      <c r="I79" s="424"/>
      <c r="J79" s="442"/>
      <c r="K79" s="424"/>
      <c r="L79" s="424"/>
      <c r="M79" s="424"/>
      <c r="N79" s="431"/>
    </row>
    <row r="80" spans="3:14" ht="40.5" hidden="1" customHeight="1" outlineLevel="1" thickTop="1" thickBot="1">
      <c r="C80" s="331"/>
      <c r="D80" s="427" t="s">
        <v>279</v>
      </c>
      <c r="E80" s="424"/>
      <c r="F80" s="424"/>
      <c r="G80" s="424"/>
      <c r="H80" s="424"/>
      <c r="I80" s="424"/>
      <c r="J80" s="442"/>
      <c r="K80" s="424"/>
      <c r="L80" s="424"/>
      <c r="M80" s="424"/>
      <c r="N80" s="431"/>
    </row>
    <row r="81" spans="3:14" ht="21" hidden="1" customHeight="1" outlineLevel="1" thickTop="1" thickBot="1">
      <c r="C81" s="331"/>
      <c r="D81" s="427" t="s">
        <v>280</v>
      </c>
      <c r="E81" s="424"/>
      <c r="F81" s="424"/>
      <c r="G81" s="424"/>
      <c r="H81" s="424"/>
      <c r="I81" s="424"/>
      <c r="J81" s="442"/>
      <c r="K81" s="424"/>
      <c r="L81" s="424"/>
      <c r="M81" s="424"/>
      <c r="N81" s="431"/>
    </row>
    <row r="82" spans="3:14" ht="21" hidden="1" customHeight="1" outlineLevel="1" thickTop="1" thickBot="1">
      <c r="C82" s="331"/>
      <c r="D82" s="427" t="s">
        <v>281</v>
      </c>
      <c r="E82" s="424"/>
      <c r="F82" s="424"/>
      <c r="G82" s="424"/>
      <c r="H82" s="424"/>
      <c r="I82" s="424"/>
      <c r="J82" s="442"/>
      <c r="K82" s="424"/>
      <c r="L82" s="424"/>
      <c r="M82" s="424"/>
      <c r="N82" s="431"/>
    </row>
    <row r="83" spans="3:14" ht="21" hidden="1" customHeight="1" outlineLevel="1" thickTop="1" thickBot="1">
      <c r="C83" s="331"/>
      <c r="D83" s="427" t="s">
        <v>282</v>
      </c>
      <c r="E83" s="424"/>
      <c r="F83" s="424"/>
      <c r="G83" s="424"/>
      <c r="H83" s="424"/>
      <c r="I83" s="424"/>
      <c r="J83" s="442"/>
      <c r="K83" s="424"/>
      <c r="L83" s="424"/>
      <c r="M83" s="424"/>
      <c r="N83" s="431"/>
    </row>
    <row r="84" spans="3:14" ht="21" hidden="1" customHeight="1" outlineLevel="1" thickTop="1" thickBot="1">
      <c r="C84" s="331"/>
      <c r="D84" s="427" t="s">
        <v>283</v>
      </c>
      <c r="E84" s="424"/>
      <c r="F84" s="424"/>
      <c r="G84" s="424"/>
      <c r="H84" s="424"/>
      <c r="I84" s="424"/>
      <c r="J84" s="442"/>
      <c r="K84" s="424"/>
      <c r="L84" s="424"/>
      <c r="M84" s="424"/>
      <c r="N84" s="431"/>
    </row>
    <row r="85" spans="3:14" ht="30.75" hidden="1" customHeight="1" outlineLevel="1" thickTop="1" thickBot="1">
      <c r="C85" s="331"/>
      <c r="D85" s="427" t="s">
        <v>284</v>
      </c>
      <c r="E85" s="212"/>
      <c r="F85" s="212"/>
      <c r="G85" s="212"/>
      <c r="H85" s="212"/>
      <c r="I85" s="212"/>
      <c r="J85" s="212"/>
      <c r="K85" s="212"/>
      <c r="L85" s="212"/>
      <c r="M85" s="212"/>
      <c r="N85" s="342"/>
    </row>
    <row r="86" spans="3:14" ht="30" hidden="1" customHeight="1" outlineLevel="1" collapsed="1" thickTop="1" thickBot="1">
      <c r="C86" s="331"/>
      <c r="D86" s="427" t="s">
        <v>285</v>
      </c>
      <c r="E86" s="355">
        <f>SUM(J76:J84)</f>
        <v>0</v>
      </c>
      <c r="F86" s="355"/>
      <c r="G86" s="212"/>
      <c r="H86" s="212"/>
      <c r="I86" s="212"/>
      <c r="J86" s="212"/>
      <c r="K86" s="212"/>
      <c r="L86" s="212"/>
      <c r="M86" s="212"/>
      <c r="N86" s="342"/>
    </row>
    <row r="87" spans="3:14" ht="21" hidden="1" customHeight="1" outlineLevel="1" thickTop="1" thickBot="1">
      <c r="C87" s="331"/>
      <c r="D87" s="444" t="s">
        <v>286</v>
      </c>
      <c r="E87" s="445"/>
      <c r="F87" s="445"/>
      <c r="G87" s="445"/>
      <c r="H87" s="445"/>
      <c r="I87" s="445"/>
      <c r="J87" s="445"/>
      <c r="K87" s="445"/>
      <c r="L87" s="445"/>
      <c r="M87" s="445"/>
      <c r="N87" s="446"/>
    </row>
    <row r="88" spans="3:14" ht="24.75" hidden="1" customHeight="1" outlineLevel="1" thickTop="1" thickBot="1">
      <c r="C88" s="331"/>
      <c r="D88" s="384" t="s">
        <v>287</v>
      </c>
      <c r="E88" s="425"/>
      <c r="F88" s="425"/>
      <c r="G88" s="425"/>
      <c r="H88" s="425"/>
      <c r="I88" s="425"/>
      <c r="J88" s="425"/>
      <c r="K88" s="425"/>
      <c r="L88" s="425"/>
      <c r="M88" s="425"/>
      <c r="N88" s="426"/>
    </row>
    <row r="89" spans="3:14" ht="24.75" hidden="1" customHeight="1" outlineLevel="1" thickTop="1" thickBot="1">
      <c r="C89" s="331"/>
      <c r="D89" s="384" t="s">
        <v>288</v>
      </c>
      <c r="E89" s="425"/>
      <c r="F89" s="425"/>
      <c r="G89" s="425"/>
      <c r="H89" s="425"/>
      <c r="I89" s="425"/>
      <c r="J89" s="425"/>
      <c r="K89" s="425"/>
      <c r="L89" s="425"/>
      <c r="M89" s="425"/>
      <c r="N89" s="426"/>
    </row>
    <row r="90" spans="3:14" ht="24.75" hidden="1" customHeight="1" outlineLevel="1" thickTop="1" thickBot="1">
      <c r="C90" s="331"/>
      <c r="D90" s="347" t="s">
        <v>289</v>
      </c>
      <c r="E90" s="425"/>
      <c r="F90" s="425"/>
      <c r="G90" s="425"/>
      <c r="H90" s="425"/>
      <c r="I90" s="425"/>
      <c r="J90" s="425"/>
      <c r="K90" s="425"/>
      <c r="L90" s="425"/>
      <c r="M90" s="425"/>
      <c r="N90" s="426"/>
    </row>
    <row r="91" spans="3:14" ht="36" hidden="1" customHeight="1" outlineLevel="1" thickTop="1" thickBot="1">
      <c r="C91" s="331"/>
      <c r="D91" s="384" t="s">
        <v>269</v>
      </c>
      <c r="E91" s="425"/>
      <c r="F91" s="425"/>
      <c r="G91" s="425"/>
      <c r="H91" s="425"/>
      <c r="I91" s="425"/>
      <c r="J91" s="425"/>
      <c r="K91" s="425"/>
      <c r="L91" s="425"/>
      <c r="M91" s="425"/>
      <c r="N91" s="426"/>
    </row>
    <row r="92" spans="3:14" ht="24.75" hidden="1" customHeight="1" outlineLevel="1" thickTop="1" thickBot="1">
      <c r="C92" s="331"/>
      <c r="D92" s="384" t="s">
        <v>251</v>
      </c>
      <c r="E92" s="425"/>
      <c r="F92" s="425"/>
      <c r="G92" s="425"/>
      <c r="H92" s="425"/>
      <c r="I92" s="425"/>
      <c r="J92" s="425"/>
      <c r="K92" s="425"/>
      <c r="L92" s="425"/>
      <c r="M92" s="425"/>
      <c r="N92" s="426"/>
    </row>
    <row r="93" spans="3:14" ht="24.75" hidden="1" customHeight="1" outlineLevel="1" thickTop="1" thickBot="1">
      <c r="C93" s="331"/>
      <c r="D93" s="384" t="s">
        <v>270</v>
      </c>
      <c r="E93" s="425"/>
      <c r="F93" s="425"/>
      <c r="G93" s="425"/>
      <c r="H93" s="425"/>
      <c r="I93" s="425"/>
      <c r="J93" s="425"/>
      <c r="K93" s="425"/>
      <c r="L93" s="425"/>
      <c r="M93" s="425"/>
      <c r="N93" s="426"/>
    </row>
    <row r="94" spans="3:14" ht="24.75" hidden="1" customHeight="1" outlineLevel="1" thickTop="1" thickBot="1">
      <c r="C94" s="331"/>
      <c r="D94" s="384" t="s">
        <v>271</v>
      </c>
      <c r="E94" s="340"/>
      <c r="F94" s="340"/>
      <c r="G94" s="340"/>
      <c r="H94" s="340"/>
      <c r="I94" s="340"/>
      <c r="J94" s="340"/>
      <c r="K94" s="340"/>
      <c r="L94" s="340"/>
      <c r="M94" s="340"/>
      <c r="N94" s="341"/>
    </row>
    <row r="95" spans="3:14" ht="21" customHeight="1" collapsed="1" thickTop="1" thickBot="1">
      <c r="C95" s="331"/>
      <c r="D95" s="447" t="s">
        <v>290</v>
      </c>
      <c r="E95" s="448"/>
      <c r="F95" s="448"/>
      <c r="G95" s="448"/>
      <c r="H95" s="448"/>
      <c r="I95" s="448"/>
      <c r="J95" s="448"/>
      <c r="K95" s="448"/>
      <c r="L95" s="448"/>
      <c r="M95" s="448"/>
      <c r="N95" s="449"/>
    </row>
    <row r="96" spans="3:14" ht="66.75" hidden="1" customHeight="1" outlineLevel="1" thickTop="1" thickBot="1">
      <c r="C96" s="331"/>
      <c r="D96" s="427" t="s">
        <v>291</v>
      </c>
      <c r="E96" s="344"/>
      <c r="F96" s="344"/>
      <c r="G96" s="344"/>
      <c r="H96" s="344"/>
      <c r="I96" s="344"/>
      <c r="J96" s="344"/>
      <c r="K96" s="344"/>
      <c r="L96" s="344"/>
      <c r="M96" s="344"/>
      <c r="N96" s="345"/>
    </row>
    <row r="97" spans="3:19" ht="74.25" hidden="1" customHeight="1" outlineLevel="1" thickTop="1" thickBot="1">
      <c r="C97" s="331"/>
      <c r="D97" s="423" t="s">
        <v>292</v>
      </c>
      <c r="E97" s="212"/>
      <c r="F97" s="212"/>
      <c r="G97" s="212"/>
      <c r="H97" s="212"/>
      <c r="I97" s="212"/>
      <c r="J97" s="212"/>
      <c r="K97" s="212"/>
      <c r="L97" s="212"/>
      <c r="M97" s="212"/>
      <c r="N97" s="342"/>
    </row>
    <row r="98" spans="3:19" ht="24.75" customHeight="1" collapsed="1" thickTop="1" thickBot="1">
      <c r="C98" s="331"/>
      <c r="D98" s="450" t="s">
        <v>293</v>
      </c>
      <c r="E98" s="451">
        <f>E63</f>
        <v>928000</v>
      </c>
      <c r="F98" s="451"/>
      <c r="G98" s="451"/>
      <c r="H98" s="451"/>
      <c r="I98" s="451"/>
      <c r="J98" s="451">
        <f>E56</f>
        <v>205458071.97619048</v>
      </c>
      <c r="K98" s="451"/>
      <c r="L98" s="451"/>
      <c r="M98" s="451"/>
      <c r="N98" s="452"/>
    </row>
    <row r="99" spans="3:19" ht="36.75" customHeight="1" thickTop="1" thickBot="1">
      <c r="C99" s="331"/>
      <c r="D99" s="450" t="s">
        <v>294</v>
      </c>
      <c r="E99" s="453">
        <v>0.05</v>
      </c>
      <c r="F99" s="453"/>
      <c r="G99" s="453"/>
      <c r="H99" s="453"/>
      <c r="I99" s="453"/>
      <c r="J99" s="453">
        <f>1-E99</f>
        <v>0.95</v>
      </c>
      <c r="K99" s="453"/>
      <c r="L99" s="453"/>
      <c r="M99" s="453"/>
      <c r="N99" s="454"/>
    </row>
    <row r="100" spans="3:19" ht="21.75" customHeight="1" thickTop="1" thickBot="1">
      <c r="C100" s="331"/>
      <c r="D100" s="455" t="s">
        <v>295</v>
      </c>
      <c r="E100" s="456">
        <f>E99*$E$46/E98</f>
        <v>0.1500302108990148</v>
      </c>
      <c r="F100" s="456"/>
      <c r="G100" s="456"/>
      <c r="H100" s="456"/>
      <c r="I100" s="456"/>
      <c r="J100" s="456">
        <f>J99*$E$46/J98</f>
        <v>1.2875292039526113E-2</v>
      </c>
      <c r="K100" s="456"/>
      <c r="L100" s="456"/>
      <c r="M100" s="456"/>
      <c r="N100" s="457"/>
    </row>
    <row r="101" spans="3:19" ht="35.25" thickTop="1" thickBot="1">
      <c r="C101" s="331">
        <v>4</v>
      </c>
      <c r="D101" s="332" t="s">
        <v>296</v>
      </c>
      <c r="E101" s="333"/>
      <c r="F101" s="333"/>
      <c r="G101" s="333"/>
      <c r="H101" s="333"/>
      <c r="I101" s="333"/>
      <c r="J101" s="333"/>
      <c r="K101" s="333"/>
      <c r="L101" s="333"/>
      <c r="M101" s="333"/>
      <c r="N101" s="334"/>
    </row>
    <row r="102" spans="3:19" ht="35.25" customHeight="1" thickTop="1" thickBot="1">
      <c r="C102" s="331"/>
      <c r="D102" s="423" t="s">
        <v>297</v>
      </c>
      <c r="E102" s="212" t="s">
        <v>298</v>
      </c>
      <c r="F102" s="212"/>
      <c r="G102" s="212"/>
      <c r="H102" s="212"/>
      <c r="I102" s="212"/>
      <c r="J102" s="212"/>
      <c r="K102" s="212"/>
      <c r="L102" s="212"/>
      <c r="M102" s="212"/>
      <c r="N102" s="342"/>
    </row>
    <row r="103" spans="3:19" ht="48.75" hidden="1" customHeight="1" outlineLevel="1" thickTop="1" thickBot="1">
      <c r="C103" s="331"/>
      <c r="D103" s="347" t="s">
        <v>299</v>
      </c>
      <c r="E103" s="458"/>
      <c r="F103" s="459"/>
      <c r="G103" s="460"/>
      <c r="H103" s="458"/>
      <c r="I103" s="459"/>
      <c r="J103" s="460"/>
      <c r="K103" s="458"/>
      <c r="L103" s="459"/>
      <c r="M103" s="459"/>
      <c r="N103" s="461"/>
    </row>
    <row r="104" spans="3:19" ht="38.25" customHeight="1" collapsed="1" thickTop="1" thickBot="1">
      <c r="C104" s="331"/>
      <c r="D104" s="427" t="s">
        <v>300</v>
      </c>
      <c r="E104" s="212" t="s">
        <v>301</v>
      </c>
      <c r="F104" s="212"/>
      <c r="G104" s="212"/>
      <c r="H104" s="462" t="str">
        <f>H117</f>
        <v>900 плит в день</v>
      </c>
      <c r="I104" s="212"/>
      <c r="J104" s="212"/>
      <c r="K104" s="463"/>
      <c r="L104" s="463"/>
      <c r="M104" s="463"/>
      <c r="N104" s="464"/>
      <c r="S104"/>
    </row>
    <row r="105" spans="3:19" ht="26.25" hidden="1" customHeight="1" outlineLevel="1" thickTop="1" thickBot="1">
      <c r="C105" s="331"/>
      <c r="D105" s="427"/>
      <c r="E105" s="441"/>
      <c r="F105" s="441"/>
      <c r="G105" s="441"/>
      <c r="H105" s="441"/>
      <c r="I105" s="441"/>
      <c r="J105" s="441"/>
      <c r="K105" s="441"/>
      <c r="L105" s="441"/>
      <c r="M105" s="441"/>
      <c r="N105" s="465"/>
    </row>
    <row r="106" spans="3:19" ht="47.25" customHeight="1" collapsed="1" thickTop="1" thickBot="1">
      <c r="C106" s="331"/>
      <c r="D106" s="427" t="s">
        <v>302</v>
      </c>
      <c r="E106" s="466">
        <f>[2]Лист1!D635</f>
        <v>71428.571428571435</v>
      </c>
      <c r="F106" s="467"/>
      <c r="G106" s="468"/>
      <c r="H106" s="466">
        <v>950000</v>
      </c>
      <c r="I106" s="467"/>
      <c r="J106" s="468"/>
      <c r="K106" s="466">
        <v>50000</v>
      </c>
      <c r="L106" s="467"/>
      <c r="M106" s="467"/>
      <c r="N106" s="469"/>
    </row>
    <row r="107" spans="3:19" ht="60.75" hidden="1" customHeight="1" outlineLevel="1" thickTop="1" thickBot="1">
      <c r="C107" s="331"/>
      <c r="D107" s="427" t="s">
        <v>303</v>
      </c>
      <c r="E107" s="470"/>
      <c r="F107" s="470"/>
      <c r="G107" s="470"/>
      <c r="H107" s="470"/>
      <c r="I107" s="470"/>
      <c r="J107" s="470"/>
      <c r="K107" s="470"/>
      <c r="L107" s="471"/>
      <c r="M107" s="471"/>
      <c r="N107" s="472"/>
    </row>
    <row r="108" spans="3:19" ht="71.25" customHeight="1" collapsed="1" thickTop="1" thickBot="1">
      <c r="C108" s="331"/>
      <c r="D108" s="427" t="s">
        <v>304</v>
      </c>
      <c r="E108" s="344" t="s">
        <v>305</v>
      </c>
      <c r="F108" s="344"/>
      <c r="G108" s="344"/>
      <c r="H108" s="344"/>
      <c r="I108" s="344"/>
      <c r="J108" s="344"/>
      <c r="K108" s="344"/>
      <c r="L108" s="344"/>
      <c r="M108" s="344"/>
      <c r="N108" s="345"/>
    </row>
    <row r="109" spans="3:19" ht="50.25" hidden="1" customHeight="1" outlineLevel="1" thickTop="1" thickBot="1">
      <c r="C109" s="331"/>
      <c r="D109" s="427" t="s">
        <v>306</v>
      </c>
      <c r="E109" s="212"/>
      <c r="F109" s="212"/>
      <c r="G109" s="212"/>
      <c r="H109" s="212"/>
      <c r="I109" s="212"/>
      <c r="J109" s="212"/>
      <c r="K109" s="212"/>
      <c r="L109" s="212"/>
      <c r="M109" s="212"/>
      <c r="N109" s="342"/>
    </row>
    <row r="110" spans="3:19" ht="36.75" customHeight="1" collapsed="1" thickTop="1" thickBot="1">
      <c r="C110" s="331"/>
      <c r="D110" s="473" t="s">
        <v>307</v>
      </c>
      <c r="E110" s="212"/>
      <c r="F110" s="212"/>
      <c r="G110" s="212"/>
      <c r="H110" s="212"/>
      <c r="I110" s="212"/>
      <c r="J110" s="212"/>
      <c r="K110" s="212"/>
      <c r="L110" s="212"/>
      <c r="M110" s="212"/>
      <c r="N110" s="342"/>
    </row>
    <row r="111" spans="3:19" ht="36.75" hidden="1" customHeight="1" outlineLevel="1" thickTop="1" thickBot="1">
      <c r="C111" s="331"/>
      <c r="D111" s="473"/>
      <c r="E111" s="212"/>
      <c r="F111" s="212"/>
      <c r="G111" s="212"/>
      <c r="H111" s="212"/>
      <c r="I111" s="424"/>
      <c r="J111" s="212"/>
      <c r="K111" s="212"/>
      <c r="L111" s="212"/>
      <c r="M111" s="212"/>
      <c r="N111" s="342"/>
    </row>
    <row r="112" spans="3:19" ht="36.75" hidden="1" customHeight="1" outlineLevel="1" thickTop="1" thickBot="1">
      <c r="C112" s="331"/>
      <c r="D112" s="473"/>
      <c r="E112" s="212" t="s">
        <v>308</v>
      </c>
      <c r="F112" s="212"/>
      <c r="G112" s="212"/>
      <c r="H112" s="212"/>
      <c r="I112" s="424"/>
      <c r="J112" s="212" t="s">
        <v>308</v>
      </c>
      <c r="K112" s="212"/>
      <c r="L112" s="212"/>
      <c r="M112" s="212"/>
      <c r="N112" s="342"/>
    </row>
    <row r="113" spans="3:14" ht="33" customHeight="1" collapsed="1" thickTop="1" thickBot="1">
      <c r="C113" s="331"/>
      <c r="D113" s="427" t="s">
        <v>309</v>
      </c>
      <c r="E113" s="212">
        <f>24*72</f>
        <v>1728</v>
      </c>
      <c r="F113" s="212"/>
      <c r="G113" s="212"/>
      <c r="H113" s="212"/>
      <c r="I113" s="212"/>
      <c r="J113" s="212"/>
      <c r="K113" s="212"/>
      <c r="L113" s="212"/>
      <c r="M113" s="212"/>
      <c r="N113" s="342"/>
    </row>
    <row r="114" spans="3:14" ht="35.25" customHeight="1" thickTop="1" thickBot="1">
      <c r="C114" s="331"/>
      <c r="D114" s="427" t="s">
        <v>310</v>
      </c>
      <c r="E114" s="212">
        <v>30</v>
      </c>
      <c r="F114" s="212"/>
      <c r="G114" s="212"/>
      <c r="H114" s="212"/>
      <c r="I114" s="212"/>
      <c r="J114" s="212"/>
      <c r="K114" s="212"/>
      <c r="L114" s="212"/>
      <c r="M114" s="212"/>
      <c r="N114" s="342"/>
    </row>
    <row r="115" spans="3:14" ht="21.75" customHeight="1" thickTop="1" thickBot="1">
      <c r="C115" s="331"/>
      <c r="D115" s="473" t="s">
        <v>311</v>
      </c>
      <c r="E115" s="474"/>
      <c r="F115" s="474"/>
      <c r="G115" s="474"/>
      <c r="H115" s="474"/>
      <c r="I115" s="474"/>
      <c r="J115" s="474"/>
      <c r="K115" s="474"/>
      <c r="L115" s="474"/>
      <c r="M115" s="474"/>
      <c r="N115" s="475"/>
    </row>
    <row r="116" spans="3:14" ht="29.25" customHeight="1" thickTop="1" thickBot="1">
      <c r="C116" s="331"/>
      <c r="D116" s="427" t="s">
        <v>312</v>
      </c>
      <c r="E116" s="474" t="s">
        <v>313</v>
      </c>
      <c r="F116" s="474"/>
      <c r="G116" s="474"/>
      <c r="H116" s="474"/>
      <c r="I116" s="474"/>
      <c r="J116" s="474"/>
      <c r="K116" s="474"/>
      <c r="L116" s="474"/>
      <c r="M116" s="474"/>
      <c r="N116" s="475"/>
    </row>
    <row r="117" spans="3:14" ht="35.25" customHeight="1" thickTop="1" thickBot="1">
      <c r="C117" s="331"/>
      <c r="D117" s="427" t="s">
        <v>314</v>
      </c>
      <c r="E117" s="476" t="str">
        <f>E104</f>
        <v>3…11  куб/час.</v>
      </c>
      <c r="F117" s="477"/>
      <c r="G117" s="478"/>
      <c r="H117" s="476" t="s">
        <v>315</v>
      </c>
      <c r="I117" s="477"/>
      <c r="J117" s="478"/>
      <c r="K117" s="476"/>
      <c r="L117" s="477"/>
      <c r="M117" s="477"/>
      <c r="N117" s="479"/>
    </row>
    <row r="118" spans="3:14" ht="16.5" customHeight="1" thickTop="1" thickBot="1">
      <c r="C118" s="331"/>
      <c r="D118" s="427" t="s">
        <v>316</v>
      </c>
      <c r="E118" s="474" t="str">
        <f>E102</f>
        <v xml:space="preserve"> Китай, Россия, Украина и Узбекистан </v>
      </c>
      <c r="F118" s="474"/>
      <c r="G118" s="474"/>
      <c r="H118" s="474"/>
      <c r="I118" s="474"/>
      <c r="J118" s="474"/>
      <c r="K118" s="474"/>
      <c r="L118" s="474"/>
      <c r="M118" s="474"/>
      <c r="N118" s="475"/>
    </row>
    <row r="119" spans="3:14" ht="16.5" customHeight="1" thickTop="1" thickBot="1">
      <c r="C119" s="331"/>
      <c r="D119" s="427" t="s">
        <v>317</v>
      </c>
      <c r="E119" s="480">
        <f>E106+H106+K106</f>
        <v>1071428.5714285714</v>
      </c>
      <c r="F119" s="480"/>
      <c r="G119" s="480"/>
      <c r="H119" s="480"/>
      <c r="I119" s="480"/>
      <c r="J119" s="480"/>
      <c r="K119" s="480"/>
      <c r="L119" s="480"/>
      <c r="M119" s="480"/>
      <c r="N119" s="481"/>
    </row>
    <row r="120" spans="3:14" ht="18" customHeight="1" thickTop="1" thickBot="1">
      <c r="C120" s="331"/>
      <c r="D120" s="427" t="s">
        <v>318</v>
      </c>
      <c r="E120" s="474">
        <f>E113</f>
        <v>1728</v>
      </c>
      <c r="F120" s="474"/>
      <c r="G120" s="474"/>
      <c r="H120" s="474"/>
      <c r="I120" s="474"/>
      <c r="J120" s="474"/>
      <c r="K120" s="474"/>
      <c r="L120" s="474"/>
      <c r="M120" s="474"/>
      <c r="N120" s="475"/>
    </row>
    <row r="121" spans="3:14" ht="18" customHeight="1" thickTop="1" thickBot="1">
      <c r="C121" s="331"/>
      <c r="D121" s="427" t="s">
        <v>319</v>
      </c>
      <c r="E121" s="482">
        <v>5</v>
      </c>
      <c r="F121" s="482"/>
      <c r="G121" s="482"/>
      <c r="H121" s="482"/>
      <c r="I121" s="482"/>
      <c r="J121" s="482"/>
      <c r="K121" s="482"/>
      <c r="L121" s="482"/>
      <c r="M121" s="482"/>
      <c r="N121" s="483"/>
    </row>
    <row r="122" spans="3:14" ht="17.25" customHeight="1" thickTop="1" thickBot="1">
      <c r="C122" s="331"/>
      <c r="D122" s="484" t="s">
        <v>320</v>
      </c>
      <c r="E122" s="485" t="s">
        <v>321</v>
      </c>
      <c r="F122" s="485"/>
      <c r="G122" s="485"/>
      <c r="H122" s="485"/>
      <c r="I122" s="485"/>
      <c r="J122" s="485"/>
      <c r="K122" s="485"/>
      <c r="L122" s="485"/>
      <c r="M122" s="485"/>
      <c r="N122" s="486"/>
    </row>
    <row r="123" spans="3:14" ht="33" customHeight="1" thickTop="1" thickBot="1">
      <c r="C123" s="331">
        <v>5</v>
      </c>
      <c r="D123" s="332" t="s">
        <v>322</v>
      </c>
      <c r="E123" s="333"/>
      <c r="F123" s="333"/>
      <c r="G123" s="333"/>
      <c r="H123" s="333"/>
      <c r="I123" s="333"/>
      <c r="J123" s="333"/>
      <c r="K123" s="333"/>
      <c r="L123" s="333"/>
      <c r="M123" s="333"/>
      <c r="N123" s="334"/>
    </row>
    <row r="124" spans="3:14" ht="50.25" customHeight="1" thickTop="1" thickBot="1">
      <c r="C124" s="331"/>
      <c r="D124" s="427" t="s">
        <v>323</v>
      </c>
      <c r="E124" s="351" t="s">
        <v>324</v>
      </c>
      <c r="F124" s="352"/>
      <c r="G124" s="352"/>
      <c r="H124" s="352"/>
      <c r="I124" s="352"/>
      <c r="J124" s="352"/>
      <c r="K124" s="352"/>
      <c r="L124" s="352"/>
      <c r="M124" s="352"/>
      <c r="N124" s="353"/>
    </row>
    <row r="125" spans="3:14" ht="16.5" thickTop="1" thickBot="1">
      <c r="C125" s="331"/>
      <c r="D125" s="427" t="s">
        <v>325</v>
      </c>
      <c r="E125" s="351" t="s">
        <v>326</v>
      </c>
      <c r="F125" s="352"/>
      <c r="G125" s="352"/>
      <c r="H125" s="352"/>
      <c r="I125" s="352"/>
      <c r="J125" s="352"/>
      <c r="K125" s="352"/>
      <c r="L125" s="352"/>
      <c r="M125" s="352"/>
      <c r="N125" s="353"/>
    </row>
    <row r="126" spans="3:14" ht="35.25" customHeight="1" thickTop="1" thickBot="1">
      <c r="C126" s="331"/>
      <c r="D126" s="427" t="s">
        <v>327</v>
      </c>
      <c r="E126" s="351" t="s">
        <v>328</v>
      </c>
      <c r="F126" s="352"/>
      <c r="G126" s="352"/>
      <c r="H126" s="352"/>
      <c r="I126" s="352"/>
      <c r="J126" s="352"/>
      <c r="K126" s="352"/>
      <c r="L126" s="352"/>
      <c r="M126" s="352"/>
      <c r="N126" s="353"/>
    </row>
    <row r="127" spans="3:14" ht="28.5" hidden="1" customHeight="1" outlineLevel="1" thickTop="1" thickBot="1">
      <c r="C127" s="331"/>
      <c r="D127" s="427" t="s">
        <v>329</v>
      </c>
      <c r="E127" s="487"/>
      <c r="F127" s="487"/>
      <c r="G127" s="487"/>
      <c r="H127" s="487"/>
      <c r="I127" s="487"/>
      <c r="J127" s="487"/>
      <c r="K127" s="487"/>
      <c r="L127" s="487"/>
      <c r="M127" s="487"/>
      <c r="N127" s="488"/>
    </row>
    <row r="128" spans="3:14" ht="30" collapsed="1" thickTop="1" thickBot="1">
      <c r="C128" s="331"/>
      <c r="D128" s="427" t="s">
        <v>330</v>
      </c>
      <c r="E128" s="399">
        <f>'[2]Trade_Map_-_Список_экспортеров_'!G43/1000</f>
        <v>0.18304576144036008</v>
      </c>
      <c r="F128" s="400"/>
      <c r="G128" s="400"/>
      <c r="H128" s="400"/>
      <c r="I128" s="400"/>
      <c r="J128" s="400"/>
      <c r="K128" s="400"/>
      <c r="L128" s="400"/>
      <c r="M128" s="400"/>
      <c r="N128" s="402"/>
    </row>
    <row r="129" spans="3:14" ht="31.5" thickTop="1" thickBot="1">
      <c r="C129" s="331"/>
      <c r="D129" s="427" t="s">
        <v>331</v>
      </c>
      <c r="E129" s="425" t="s">
        <v>332</v>
      </c>
      <c r="F129" s="425"/>
      <c r="G129" s="425" t="s">
        <v>333</v>
      </c>
      <c r="H129" s="425" t="s">
        <v>334</v>
      </c>
      <c r="I129" s="425"/>
      <c r="J129" s="425" t="s">
        <v>335</v>
      </c>
      <c r="K129" s="425" t="s">
        <v>336</v>
      </c>
      <c r="L129" s="425"/>
      <c r="M129" s="425"/>
      <c r="N129" s="426" t="s">
        <v>336</v>
      </c>
    </row>
    <row r="130" spans="3:14" ht="16.5" thickTop="1" thickBot="1">
      <c r="C130" s="331"/>
      <c r="D130" s="427" t="s">
        <v>337</v>
      </c>
      <c r="E130" s="432">
        <f>300*23*300</f>
        <v>2070000</v>
      </c>
      <c r="F130" s="432"/>
      <c r="G130" s="432">
        <f>'[2]NPV-IRR-PI-DPP (2)'!D87</f>
        <v>800</v>
      </c>
      <c r="H130" s="432">
        <v>1000000</v>
      </c>
      <c r="I130" s="432"/>
      <c r="J130" s="489">
        <f>[2]Лист1!D416</f>
        <v>276</v>
      </c>
      <c r="K130" s="425" t="s">
        <v>338</v>
      </c>
      <c r="L130" s="425"/>
      <c r="M130" s="425"/>
      <c r="N130" s="426" t="s">
        <v>338</v>
      </c>
    </row>
    <row r="131" spans="3:14" ht="16.5" thickTop="1" thickBot="1">
      <c r="C131" s="331"/>
      <c r="D131" s="484" t="s">
        <v>339</v>
      </c>
      <c r="E131" s="490">
        <f>450/[2]Input1!I2</f>
        <v>4.2857142857142858E-2</v>
      </c>
      <c r="F131" s="490"/>
      <c r="G131" s="491">
        <f>1800/10500</f>
        <v>0.17142857142857143</v>
      </c>
      <c r="H131" s="491">
        <f>600/10500</f>
        <v>5.7142857142857141E-2</v>
      </c>
      <c r="I131" s="492"/>
      <c r="J131" s="492">
        <v>660</v>
      </c>
      <c r="K131" s="492"/>
      <c r="L131" s="492"/>
      <c r="M131" s="492"/>
      <c r="N131" s="493"/>
    </row>
    <row r="132" spans="3:14" ht="15.75" hidden="1" outlineLevel="1" thickTop="1" thickBot="1">
      <c r="C132" s="331"/>
      <c r="D132" s="494"/>
      <c r="E132" s="495"/>
      <c r="F132" s="495"/>
      <c r="G132" s="495"/>
      <c r="H132" s="495"/>
      <c r="I132" s="495"/>
      <c r="J132" s="495"/>
      <c r="K132" s="495"/>
      <c r="L132" s="495"/>
      <c r="M132" s="495"/>
      <c r="N132" s="496"/>
    </row>
    <row r="133" spans="3:14" ht="15.75" hidden="1" outlineLevel="1" thickTop="1" thickBot="1">
      <c r="C133" s="331"/>
      <c r="D133" s="427"/>
      <c r="E133" s="433"/>
      <c r="F133" s="433"/>
      <c r="G133" s="433"/>
      <c r="H133" s="433"/>
      <c r="I133" s="433"/>
      <c r="J133" s="433"/>
      <c r="K133" s="433"/>
      <c r="L133" s="433"/>
      <c r="M133" s="433"/>
      <c r="N133" s="434"/>
    </row>
    <row r="134" spans="3:14" ht="15.75" hidden="1" outlineLevel="1" thickTop="1" thickBot="1">
      <c r="C134" s="331"/>
      <c r="D134" s="497"/>
      <c r="E134" s="498"/>
      <c r="F134" s="498"/>
      <c r="G134" s="498"/>
      <c r="H134" s="498"/>
      <c r="I134" s="498"/>
      <c r="J134" s="498"/>
      <c r="K134" s="498"/>
      <c r="L134" s="498"/>
      <c r="M134" s="498"/>
      <c r="N134" s="499"/>
    </row>
    <row r="135" spans="3:14" ht="35.25" collapsed="1" thickTop="1" thickBot="1">
      <c r="C135" s="331">
        <v>6</v>
      </c>
      <c r="D135" s="332" t="s">
        <v>194</v>
      </c>
      <c r="E135" s="333"/>
      <c r="F135" s="333"/>
      <c r="G135" s="333"/>
      <c r="H135" s="333"/>
      <c r="I135" s="333"/>
      <c r="J135" s="333"/>
      <c r="K135" s="333"/>
      <c r="L135" s="333"/>
      <c r="M135" s="333"/>
      <c r="N135" s="334"/>
    </row>
    <row r="136" spans="3:14" ht="25.5" customHeight="1" thickTop="1" thickBot="1">
      <c r="C136" s="331"/>
      <c r="D136" s="335" t="s">
        <v>340</v>
      </c>
      <c r="E136" s="381" t="str">
        <f>E14</f>
        <v>Караузякский район Республика Каракалпакстан</v>
      </c>
      <c r="F136" s="382"/>
      <c r="G136" s="382"/>
      <c r="H136" s="382"/>
      <c r="I136" s="382"/>
      <c r="J136" s="382"/>
      <c r="K136" s="382"/>
      <c r="L136" s="382"/>
      <c r="M136" s="382"/>
      <c r="N136" s="383"/>
    </row>
    <row r="137" spans="3:14" ht="53.25" customHeight="1" thickTop="1" thickBot="1">
      <c r="C137" s="331"/>
      <c r="D137" s="335" t="s">
        <v>341</v>
      </c>
      <c r="E137" s="351" t="str">
        <f>E16</f>
        <v>12.01.2021 йил.  Республика  Каракалпакстан,район  Караузяк, АПЖ  Куйбак.  Усманов Ш.</v>
      </c>
      <c r="F137" s="352"/>
      <c r="G137" s="352"/>
      <c r="H137" s="352"/>
      <c r="I137" s="352"/>
      <c r="J137" s="352"/>
      <c r="K137" s="352"/>
      <c r="L137" s="352"/>
      <c r="M137" s="352"/>
      <c r="N137" s="353"/>
    </row>
    <row r="138" spans="3:14" ht="19.5" hidden="1" outlineLevel="1" thickTop="1" thickBot="1">
      <c r="C138" s="331"/>
      <c r="D138" s="500" t="s">
        <v>342</v>
      </c>
      <c r="E138" s="212"/>
      <c r="F138" s="212"/>
      <c r="G138" s="212"/>
      <c r="H138" s="212"/>
      <c r="I138" s="212"/>
      <c r="J138" s="212"/>
      <c r="K138" s="212"/>
      <c r="L138" s="212"/>
      <c r="M138" s="212"/>
      <c r="N138" s="342"/>
    </row>
    <row r="139" spans="3:14" ht="33.75" hidden="1" customHeight="1" outlineLevel="1" collapsed="1" thickTop="1" thickBot="1">
      <c r="C139" s="331"/>
      <c r="D139" s="427" t="s">
        <v>343</v>
      </c>
      <c r="E139" s="344"/>
      <c r="F139" s="344"/>
      <c r="G139" s="344"/>
      <c r="H139" s="344"/>
      <c r="I139" s="344"/>
      <c r="J139" s="344"/>
      <c r="K139" s="344"/>
      <c r="L139" s="344"/>
      <c r="M139" s="344"/>
      <c r="N139" s="345"/>
    </row>
    <row r="140" spans="3:14" ht="36.75" hidden="1" customHeight="1" outlineLevel="1" thickTop="1" thickBot="1">
      <c r="C140" s="331"/>
      <c r="D140" s="427" t="s">
        <v>344</v>
      </c>
      <c r="E140" s="344" t="s">
        <v>209</v>
      </c>
      <c r="F140" s="344"/>
      <c r="G140" s="344"/>
      <c r="H140" s="344"/>
      <c r="I140" s="344"/>
      <c r="J140" s="344"/>
      <c r="K140" s="344"/>
      <c r="L140" s="344"/>
      <c r="M140" s="344"/>
      <c r="N140" s="345"/>
    </row>
    <row r="141" spans="3:14" ht="22.5" hidden="1" customHeight="1" outlineLevel="1" thickTop="1" thickBot="1">
      <c r="C141" s="331"/>
      <c r="D141" s="427" t="s">
        <v>345</v>
      </c>
      <c r="E141" s="344" t="s">
        <v>209</v>
      </c>
      <c r="F141" s="344"/>
      <c r="G141" s="344"/>
      <c r="H141" s="344"/>
      <c r="I141" s="344"/>
      <c r="J141" s="344"/>
      <c r="K141" s="344"/>
      <c r="L141" s="344"/>
      <c r="M141" s="344"/>
      <c r="N141" s="345"/>
    </row>
    <row r="142" spans="3:14" ht="15" hidden="1" customHeight="1" outlineLevel="1" thickTop="1" thickBot="1">
      <c r="C142" s="331"/>
      <c r="D142" s="427" t="s">
        <v>346</v>
      </c>
      <c r="E142" s="344" t="s">
        <v>209</v>
      </c>
      <c r="F142" s="344"/>
      <c r="G142" s="344"/>
      <c r="H142" s="344"/>
      <c r="I142" s="344"/>
      <c r="J142" s="344"/>
      <c r="K142" s="344"/>
      <c r="L142" s="344"/>
      <c r="M142" s="344"/>
      <c r="N142" s="345"/>
    </row>
    <row r="143" spans="3:14" ht="16.5" hidden="1" outlineLevel="1" thickTop="1" thickBot="1">
      <c r="C143" s="331"/>
      <c r="D143" s="427" t="s">
        <v>347</v>
      </c>
      <c r="E143" s="344" t="s">
        <v>209</v>
      </c>
      <c r="F143" s="344"/>
      <c r="G143" s="344"/>
      <c r="H143" s="344"/>
      <c r="I143" s="344"/>
      <c r="J143" s="344"/>
      <c r="K143" s="344"/>
      <c r="L143" s="344"/>
      <c r="M143" s="344"/>
      <c r="N143" s="345"/>
    </row>
    <row r="144" spans="3:14" ht="16.5" hidden="1" outlineLevel="1" thickTop="1" thickBot="1">
      <c r="C144" s="331"/>
      <c r="D144" s="427" t="s">
        <v>347</v>
      </c>
      <c r="E144" s="344" t="s">
        <v>209</v>
      </c>
      <c r="F144" s="344"/>
      <c r="G144" s="344"/>
      <c r="H144" s="344"/>
      <c r="I144" s="344"/>
      <c r="J144" s="344"/>
      <c r="K144" s="344"/>
      <c r="L144" s="344"/>
      <c r="M144" s="344"/>
      <c r="N144" s="345"/>
    </row>
    <row r="145" spans="3:14" ht="16.5" collapsed="1" thickTop="1" thickBot="1">
      <c r="C145" s="331"/>
      <c r="D145" s="427" t="s">
        <v>347</v>
      </c>
      <c r="E145" s="344">
        <f>H136</f>
        <v>0</v>
      </c>
      <c r="F145" s="344"/>
      <c r="G145" s="344"/>
      <c r="H145" s="344"/>
      <c r="I145" s="344"/>
      <c r="J145" s="344"/>
      <c r="K145" s="344"/>
      <c r="L145" s="344"/>
      <c r="M145" s="344"/>
      <c r="N145" s="345"/>
    </row>
    <row r="146" spans="3:14" ht="16.5" thickTop="1" thickBot="1">
      <c r="C146" s="331"/>
      <c r="D146" s="427" t="s">
        <v>347</v>
      </c>
      <c r="E146" s="344" t="s">
        <v>209</v>
      </c>
      <c r="F146" s="344"/>
      <c r="G146" s="344"/>
      <c r="H146" s="344"/>
      <c r="I146" s="344"/>
      <c r="J146" s="344"/>
      <c r="K146" s="344"/>
      <c r="L146" s="344"/>
      <c r="M146" s="344"/>
      <c r="N146" s="345"/>
    </row>
    <row r="147" spans="3:14" ht="16.5" thickTop="1" thickBot="1">
      <c r="C147" s="331"/>
      <c r="D147" s="384" t="s">
        <v>348</v>
      </c>
      <c r="E147" s="344" t="s">
        <v>209</v>
      </c>
      <c r="F147" s="344"/>
      <c r="G147" s="344"/>
      <c r="H147" s="344"/>
      <c r="I147" s="344"/>
      <c r="J147" s="344"/>
      <c r="K147" s="344"/>
      <c r="L147" s="344"/>
      <c r="M147" s="344"/>
      <c r="N147" s="345"/>
    </row>
    <row r="148" spans="3:14" ht="16.5" hidden="1" outlineLevel="1" thickTop="1" thickBot="1">
      <c r="C148" s="331"/>
      <c r="D148" s="384"/>
      <c r="E148" s="344" t="s">
        <v>209</v>
      </c>
      <c r="F148" s="344"/>
      <c r="G148" s="344"/>
      <c r="H148" s="344"/>
      <c r="I148" s="344"/>
      <c r="J148" s="344"/>
      <c r="K148" s="344"/>
      <c r="L148" s="344"/>
      <c r="M148" s="344"/>
      <c r="N148" s="345"/>
    </row>
    <row r="149" spans="3:14" ht="16.5" hidden="1" outlineLevel="1" thickTop="1" thickBot="1">
      <c r="C149" s="331"/>
      <c r="D149" s="384" t="s">
        <v>349</v>
      </c>
      <c r="E149" s="344" t="s">
        <v>209</v>
      </c>
      <c r="F149" s="344"/>
      <c r="G149" s="344"/>
      <c r="H149" s="344"/>
      <c r="I149" s="344"/>
      <c r="J149" s="344"/>
      <c r="K149" s="344"/>
      <c r="L149" s="344"/>
      <c r="M149" s="344"/>
      <c r="N149" s="345"/>
    </row>
    <row r="150" spans="3:14" ht="16.5" hidden="1" outlineLevel="1" thickTop="1" thickBot="1">
      <c r="C150" s="331"/>
      <c r="D150" s="384"/>
      <c r="E150" s="344" t="s">
        <v>209</v>
      </c>
      <c r="F150" s="344"/>
      <c r="G150" s="344"/>
      <c r="H150" s="344"/>
      <c r="I150" s="344"/>
      <c r="J150" s="344"/>
      <c r="K150" s="344"/>
      <c r="L150" s="344"/>
      <c r="M150" s="344"/>
      <c r="N150" s="345"/>
    </row>
    <row r="151" spans="3:14" ht="16.5" collapsed="1" thickTop="1" thickBot="1">
      <c r="C151" s="331"/>
      <c r="D151" s="384" t="s">
        <v>350</v>
      </c>
      <c r="E151" s="501">
        <f>SUM(E152:N155)</f>
        <v>0.25919999999999999</v>
      </c>
      <c r="F151" s="501"/>
      <c r="G151" s="501"/>
      <c r="H151" s="501"/>
      <c r="I151" s="501"/>
      <c r="J151" s="501"/>
      <c r="K151" s="501"/>
      <c r="L151" s="501"/>
      <c r="M151" s="501"/>
      <c r="N151" s="502"/>
    </row>
    <row r="152" spans="3:14" ht="16.5" thickTop="1" thickBot="1">
      <c r="C152" s="331"/>
      <c r="D152" s="503" t="s">
        <v>351</v>
      </c>
      <c r="E152" s="344">
        <f>E120/10000</f>
        <v>0.17280000000000001</v>
      </c>
      <c r="F152" s="344"/>
      <c r="G152" s="344"/>
      <c r="H152" s="344"/>
      <c r="I152" s="344"/>
      <c r="J152" s="344"/>
      <c r="K152" s="344"/>
      <c r="L152" s="344"/>
      <c r="M152" s="344"/>
      <c r="N152" s="345"/>
    </row>
    <row r="153" spans="3:14" ht="16.5" thickTop="1" thickBot="1">
      <c r="C153" s="331"/>
      <c r="D153" s="503" t="s">
        <v>352</v>
      </c>
      <c r="E153" s="344">
        <f>E152/2</f>
        <v>8.6400000000000005E-2</v>
      </c>
      <c r="F153" s="344"/>
      <c r="G153" s="344"/>
      <c r="H153" s="344"/>
      <c r="I153" s="344"/>
      <c r="J153" s="344"/>
      <c r="K153" s="344"/>
      <c r="L153" s="344"/>
      <c r="M153" s="344"/>
      <c r="N153" s="345"/>
    </row>
    <row r="154" spans="3:14" ht="15" hidden="1" customHeight="1" outlineLevel="1" thickTop="1" thickBot="1">
      <c r="C154" s="331"/>
      <c r="D154" s="504" t="s">
        <v>353</v>
      </c>
      <c r="E154" s="505">
        <v>0</v>
      </c>
      <c r="F154" s="505"/>
      <c r="G154" s="505"/>
      <c r="H154" s="505"/>
      <c r="I154" s="505"/>
      <c r="J154" s="505"/>
      <c r="K154" s="505"/>
      <c r="L154" s="505"/>
      <c r="M154" s="505"/>
      <c r="N154" s="506"/>
    </row>
    <row r="155" spans="3:14" ht="15" hidden="1" customHeight="1" outlineLevel="1" thickTop="1" thickBot="1">
      <c r="C155" s="331"/>
      <c r="D155" s="507" t="s">
        <v>354</v>
      </c>
      <c r="E155" s="508" t="s">
        <v>355</v>
      </c>
      <c r="F155" s="508"/>
      <c r="G155" s="508"/>
      <c r="H155" s="508"/>
      <c r="I155" s="508"/>
      <c r="J155" s="508"/>
      <c r="K155" s="508"/>
      <c r="L155" s="508"/>
      <c r="M155" s="508"/>
      <c r="N155" s="509"/>
    </row>
    <row r="156" spans="3:14" ht="15" hidden="1" customHeight="1" outlineLevel="1" thickTop="1" thickBot="1">
      <c r="C156" s="331"/>
      <c r="D156" s="503" t="s">
        <v>356</v>
      </c>
      <c r="E156" s="344"/>
      <c r="F156" s="344"/>
      <c r="G156" s="344"/>
      <c r="H156" s="344"/>
      <c r="I156" s="344"/>
      <c r="J156" s="344"/>
      <c r="K156" s="344"/>
      <c r="L156" s="344"/>
      <c r="M156" s="344"/>
      <c r="N156" s="345"/>
    </row>
    <row r="157" spans="3:14" ht="15" hidden="1" customHeight="1" outlineLevel="1" thickTop="1" thickBot="1">
      <c r="C157" s="331"/>
      <c r="D157" s="503"/>
      <c r="E157" s="344"/>
      <c r="F157" s="344"/>
      <c r="G157" s="344"/>
      <c r="H157" s="344"/>
      <c r="I157" s="344"/>
      <c r="J157" s="344"/>
      <c r="K157" s="344"/>
      <c r="L157" s="344"/>
      <c r="M157" s="344"/>
      <c r="N157" s="345"/>
    </row>
    <row r="158" spans="3:14" ht="15" customHeight="1" collapsed="1" thickTop="1" thickBot="1">
      <c r="C158" s="331"/>
      <c r="D158" s="503" t="s">
        <v>357</v>
      </c>
      <c r="E158" s="344">
        <v>200</v>
      </c>
      <c r="F158" s="344"/>
      <c r="G158" s="344"/>
      <c r="H158" s="344"/>
      <c r="I158" s="344"/>
      <c r="J158" s="344"/>
      <c r="K158" s="344"/>
      <c r="L158" s="344"/>
      <c r="M158" s="344"/>
      <c r="N158" s="345"/>
    </row>
    <row r="159" spans="3:14" ht="33" customHeight="1" thickTop="1" thickBot="1">
      <c r="C159" s="331"/>
      <c r="D159" s="384" t="s">
        <v>358</v>
      </c>
      <c r="E159" s="510">
        <f>(E152+E153)*1000*E158</f>
        <v>51840</v>
      </c>
      <c r="F159" s="510"/>
      <c r="G159" s="510"/>
      <c r="H159" s="510"/>
      <c r="I159" s="510"/>
      <c r="J159" s="510"/>
      <c r="K159" s="510"/>
      <c r="L159" s="510"/>
      <c r="M159" s="510"/>
      <c r="N159" s="511"/>
    </row>
    <row r="160" spans="3:14" ht="15" hidden="1" customHeight="1" outlineLevel="1" thickTop="1" thickBot="1">
      <c r="C160" s="331"/>
      <c r="D160" s="503"/>
      <c r="E160" s="344"/>
      <c r="F160" s="344"/>
      <c r="G160" s="344"/>
      <c r="H160" s="344"/>
      <c r="I160" s="344"/>
      <c r="J160" s="344"/>
      <c r="K160" s="344"/>
      <c r="L160" s="344"/>
      <c r="M160" s="344"/>
      <c r="N160" s="345"/>
    </row>
    <row r="161" spans="3:14" ht="15" hidden="1" customHeight="1" outlineLevel="1" thickTop="1" thickBot="1">
      <c r="C161" s="331"/>
      <c r="D161" s="384" t="s">
        <v>359</v>
      </c>
      <c r="E161" s="510">
        <f>SUM(E162:N174)</f>
        <v>0</v>
      </c>
      <c r="F161" s="510"/>
      <c r="G161" s="510"/>
      <c r="H161" s="510"/>
      <c r="I161" s="510"/>
      <c r="J161" s="510"/>
      <c r="K161" s="510"/>
      <c r="L161" s="510"/>
      <c r="M161" s="510"/>
      <c r="N161" s="511"/>
    </row>
    <row r="162" spans="3:14" ht="15" hidden="1" customHeight="1" outlineLevel="1" thickTop="1" thickBot="1">
      <c r="C162" s="331"/>
      <c r="D162" s="503" t="s">
        <v>360</v>
      </c>
      <c r="E162" s="512"/>
      <c r="F162" s="512"/>
      <c r="G162" s="512"/>
      <c r="H162" s="512"/>
      <c r="I162" s="512"/>
      <c r="J162" s="512"/>
      <c r="K162" s="512"/>
      <c r="L162" s="512"/>
      <c r="M162" s="512"/>
      <c r="N162" s="513"/>
    </row>
    <row r="163" spans="3:14" ht="15" hidden="1" customHeight="1" outlineLevel="1" thickTop="1" thickBot="1">
      <c r="C163" s="331"/>
      <c r="D163" s="503" t="s">
        <v>361</v>
      </c>
      <c r="E163" s="512"/>
      <c r="F163" s="512"/>
      <c r="G163" s="512"/>
      <c r="H163" s="512"/>
      <c r="I163" s="512"/>
      <c r="J163" s="512"/>
      <c r="K163" s="512"/>
      <c r="L163" s="512"/>
      <c r="M163" s="512"/>
      <c r="N163" s="513"/>
    </row>
    <row r="164" spans="3:14" ht="15" hidden="1" customHeight="1" outlineLevel="1" thickTop="1" thickBot="1">
      <c r="C164" s="331"/>
      <c r="D164" s="503" t="s">
        <v>362</v>
      </c>
      <c r="E164" s="512"/>
      <c r="F164" s="512"/>
      <c r="G164" s="512"/>
      <c r="H164" s="512"/>
      <c r="I164" s="512"/>
      <c r="J164" s="512"/>
      <c r="K164" s="512"/>
      <c r="L164" s="512"/>
      <c r="M164" s="512"/>
      <c r="N164" s="513"/>
    </row>
    <row r="165" spans="3:14" ht="15" hidden="1" customHeight="1" outlineLevel="1" thickTop="1" thickBot="1">
      <c r="C165" s="331"/>
      <c r="D165" s="503" t="s">
        <v>363</v>
      </c>
      <c r="E165" s="512"/>
      <c r="F165" s="512"/>
      <c r="G165" s="512"/>
      <c r="H165" s="512"/>
      <c r="I165" s="512"/>
      <c r="J165" s="512"/>
      <c r="K165" s="512"/>
      <c r="L165" s="512"/>
      <c r="M165" s="512"/>
      <c r="N165" s="513"/>
    </row>
    <row r="166" spans="3:14" ht="15" hidden="1" customHeight="1" outlineLevel="1" thickTop="1" thickBot="1">
      <c r="C166" s="331"/>
      <c r="D166" s="503" t="s">
        <v>364</v>
      </c>
      <c r="E166" s="512"/>
      <c r="F166" s="512"/>
      <c r="G166" s="512"/>
      <c r="H166" s="512"/>
      <c r="I166" s="512"/>
      <c r="J166" s="512"/>
      <c r="K166" s="512"/>
      <c r="L166" s="512"/>
      <c r="M166" s="512"/>
      <c r="N166" s="513"/>
    </row>
    <row r="167" spans="3:14" ht="15" hidden="1" customHeight="1" outlineLevel="1" thickTop="1" thickBot="1">
      <c r="C167" s="331"/>
      <c r="D167" s="503" t="s">
        <v>365</v>
      </c>
      <c r="E167" s="512"/>
      <c r="F167" s="512"/>
      <c r="G167" s="512"/>
      <c r="H167" s="512"/>
      <c r="I167" s="512"/>
      <c r="J167" s="512"/>
      <c r="K167" s="512"/>
      <c r="L167" s="512"/>
      <c r="M167" s="512"/>
      <c r="N167" s="513"/>
    </row>
    <row r="168" spans="3:14" ht="15" hidden="1" customHeight="1" outlineLevel="1" thickTop="1" thickBot="1">
      <c r="C168" s="331"/>
      <c r="D168" s="503" t="s">
        <v>366</v>
      </c>
      <c r="E168" s="512"/>
      <c r="F168" s="512"/>
      <c r="G168" s="512"/>
      <c r="H168" s="512"/>
      <c r="I168" s="512"/>
      <c r="J168" s="512"/>
      <c r="K168" s="512"/>
      <c r="L168" s="512"/>
      <c r="M168" s="512"/>
      <c r="N168" s="513"/>
    </row>
    <row r="169" spans="3:14" ht="15" hidden="1" customHeight="1" outlineLevel="1" thickTop="1" thickBot="1">
      <c r="C169" s="331"/>
      <c r="D169" s="503" t="s">
        <v>367</v>
      </c>
      <c r="E169" s="512"/>
      <c r="F169" s="512"/>
      <c r="G169" s="512"/>
      <c r="H169" s="512"/>
      <c r="I169" s="512"/>
      <c r="J169" s="512"/>
      <c r="K169" s="512"/>
      <c r="L169" s="512"/>
      <c r="M169" s="512"/>
      <c r="N169" s="513"/>
    </row>
    <row r="170" spans="3:14" ht="15" hidden="1" customHeight="1" outlineLevel="1" thickTop="1" thickBot="1">
      <c r="C170" s="331"/>
      <c r="D170" s="503" t="s">
        <v>368</v>
      </c>
      <c r="E170" s="512"/>
      <c r="F170" s="512"/>
      <c r="G170" s="512"/>
      <c r="H170" s="512"/>
      <c r="I170" s="512"/>
      <c r="J170" s="512"/>
      <c r="K170" s="512"/>
      <c r="L170" s="512"/>
      <c r="M170" s="512"/>
      <c r="N170" s="513"/>
    </row>
    <row r="171" spans="3:14" ht="15" hidden="1" customHeight="1" outlineLevel="1" thickTop="1" thickBot="1">
      <c r="C171" s="331"/>
      <c r="D171" s="503" t="s">
        <v>369</v>
      </c>
      <c r="E171" s="512"/>
      <c r="F171" s="512"/>
      <c r="G171" s="512"/>
      <c r="H171" s="512"/>
      <c r="I171" s="512"/>
      <c r="J171" s="512"/>
      <c r="K171" s="512"/>
      <c r="L171" s="512"/>
      <c r="M171" s="512"/>
      <c r="N171" s="513"/>
    </row>
    <row r="172" spans="3:14" ht="15" hidden="1" customHeight="1" outlineLevel="1" thickTop="1" thickBot="1">
      <c r="C172" s="331"/>
      <c r="D172" s="503" t="s">
        <v>370</v>
      </c>
      <c r="E172" s="512"/>
      <c r="F172" s="512"/>
      <c r="G172" s="512"/>
      <c r="H172" s="512"/>
      <c r="I172" s="512"/>
      <c r="J172" s="512"/>
      <c r="K172" s="512"/>
      <c r="L172" s="512"/>
      <c r="M172" s="512"/>
      <c r="N172" s="513"/>
    </row>
    <row r="173" spans="3:14" ht="15" hidden="1" customHeight="1" outlineLevel="1" thickTop="1" thickBot="1">
      <c r="C173" s="331"/>
      <c r="D173" s="503" t="s">
        <v>371</v>
      </c>
      <c r="E173" s="512"/>
      <c r="F173" s="512"/>
      <c r="G173" s="512"/>
      <c r="H173" s="512"/>
      <c r="I173" s="512"/>
      <c r="J173" s="512"/>
      <c r="K173" s="512"/>
      <c r="L173" s="512"/>
      <c r="M173" s="512"/>
      <c r="N173" s="513"/>
    </row>
    <row r="174" spans="3:14" ht="15" hidden="1" customHeight="1" outlineLevel="1" thickTop="1" thickBot="1">
      <c r="C174" s="331"/>
      <c r="D174" s="503" t="s">
        <v>372</v>
      </c>
      <c r="E174" s="512"/>
      <c r="F174" s="512"/>
      <c r="G174" s="512"/>
      <c r="H174" s="512"/>
      <c r="I174" s="512"/>
      <c r="J174" s="512"/>
      <c r="K174" s="512"/>
      <c r="L174" s="512"/>
      <c r="M174" s="512"/>
      <c r="N174" s="513"/>
    </row>
    <row r="175" spans="3:14" ht="15" hidden="1" customHeight="1" outlineLevel="1" thickTop="1" thickBot="1">
      <c r="C175" s="331"/>
      <c r="D175" s="384" t="s">
        <v>373</v>
      </c>
      <c r="E175" s="344"/>
      <c r="F175" s="344"/>
      <c r="G175" s="344"/>
      <c r="H175" s="344"/>
      <c r="I175" s="344"/>
      <c r="J175" s="344"/>
      <c r="K175" s="344"/>
      <c r="L175" s="344"/>
      <c r="M175" s="344"/>
      <c r="N175" s="345"/>
    </row>
    <row r="176" spans="3:14" ht="15" hidden="1" customHeight="1" outlineLevel="1" thickTop="1" thickBot="1">
      <c r="C176" s="331"/>
      <c r="D176" s="503"/>
      <c r="E176" s="344"/>
      <c r="F176" s="344"/>
      <c r="G176" s="344"/>
      <c r="H176" s="344"/>
      <c r="I176" s="344"/>
      <c r="J176" s="344"/>
      <c r="K176" s="344"/>
      <c r="L176" s="344"/>
      <c r="M176" s="344"/>
      <c r="N176" s="345"/>
    </row>
    <row r="177" spans="3:14" ht="15" hidden="1" customHeight="1" outlineLevel="1" thickTop="1" thickBot="1">
      <c r="C177" s="331"/>
      <c r="D177" s="503"/>
      <c r="E177" s="344"/>
      <c r="F177" s="344"/>
      <c r="G177" s="344"/>
      <c r="H177" s="344"/>
      <c r="I177" s="344"/>
      <c r="J177" s="344"/>
      <c r="K177" s="344"/>
      <c r="L177" s="344"/>
      <c r="M177" s="344"/>
      <c r="N177" s="345"/>
    </row>
    <row r="178" spans="3:14" ht="33.75" hidden="1" customHeight="1" outlineLevel="1" thickTop="1" thickBot="1">
      <c r="C178" s="331"/>
      <c r="D178" s="514" t="s">
        <v>374</v>
      </c>
      <c r="E178" s="515">
        <f>MAX(E159,E161)</f>
        <v>51840</v>
      </c>
      <c r="F178" s="516"/>
      <c r="G178" s="516"/>
      <c r="H178" s="516"/>
      <c r="I178" s="516"/>
      <c r="J178" s="516"/>
      <c r="K178" s="516"/>
      <c r="L178" s="516"/>
      <c r="M178" s="516"/>
      <c r="N178" s="517"/>
    </row>
    <row r="179" spans="3:14" ht="35.25" collapsed="1" thickTop="1" thickBot="1">
      <c r="C179" s="331">
        <v>7</v>
      </c>
      <c r="D179" s="332" t="s">
        <v>375</v>
      </c>
      <c r="E179" s="333"/>
      <c r="F179" s="333"/>
      <c r="G179" s="333"/>
      <c r="H179" s="333"/>
      <c r="I179" s="333"/>
      <c r="J179" s="333"/>
      <c r="K179" s="333"/>
      <c r="L179" s="333"/>
      <c r="M179" s="333"/>
      <c r="N179" s="334"/>
    </row>
    <row r="180" spans="3:14" s="519" customFormat="1" ht="19.5" collapsed="1" thickTop="1" thickBot="1">
      <c r="C180" s="331"/>
      <c r="D180" s="518" t="s">
        <v>376</v>
      </c>
      <c r="E180" s="510">
        <f>'[2]Project Cost (2)'!F18</f>
        <v>1335788.493560282</v>
      </c>
      <c r="F180" s="510"/>
      <c r="G180" s="510"/>
      <c r="H180" s="510"/>
      <c r="I180" s="510"/>
      <c r="J180" s="510"/>
      <c r="K180" s="510"/>
      <c r="L180" s="510"/>
      <c r="M180" s="510"/>
      <c r="N180" s="511"/>
    </row>
    <row r="181" spans="3:14" s="519" customFormat="1" ht="57.75" customHeight="1" thickTop="1" thickBot="1">
      <c r="C181" s="331"/>
      <c r="D181" s="518" t="str">
        <f>'[2]Project Cost (2)'!C6</f>
        <v>Показатели</v>
      </c>
      <c r="E181" s="520" t="str">
        <f>'[2]Project Cost (2)'!D6</f>
        <v>Затраты в национальной валюте</v>
      </c>
      <c r="F181" s="520" t="str">
        <f>'[2]Project Cost (2)'!E6</f>
        <v>Затраты в СКВ</v>
      </c>
      <c r="G181" s="520" t="str">
        <f>'[2]Project Cost (2)'!F6</f>
        <v xml:space="preserve">Всего </v>
      </c>
      <c r="H181" s="520" t="str">
        <f>'[2]Project Cost (2)'!G6</f>
        <v xml:space="preserve">Структура </v>
      </c>
      <c r="I181" s="421"/>
      <c r="J181" s="421"/>
      <c r="K181" s="520" t="str">
        <f>'[2]Project Cost (2)'!J6</f>
        <v xml:space="preserve">Займ / кредит </v>
      </c>
      <c r="L181" s="520" t="str">
        <f>'[2]Project Cost (2)'!L7</f>
        <v>Местный инвестор</v>
      </c>
      <c r="M181" s="520" t="str">
        <f>'[2]Project Cost (2)'!M7</f>
        <v>Иностранный инвестор</v>
      </c>
      <c r="N181" s="511"/>
    </row>
    <row r="182" spans="3:14" s="519" customFormat="1" ht="18" customHeight="1" thickTop="1" thickBot="1">
      <c r="C182" s="331"/>
      <c r="D182" s="503" t="str">
        <f>'[2]Project Cost (2)'!C8</f>
        <v>Проектирование</v>
      </c>
      <c r="E182" s="432">
        <f>'[2]Project Cost'!B6</f>
        <v>42857.142857142855</v>
      </c>
      <c r="F182" s="432">
        <f>'[2]Project Cost'!C6</f>
        <v>0</v>
      </c>
      <c r="G182" s="432">
        <f>'[2]Project Cost'!D6</f>
        <v>42857.142857142855</v>
      </c>
      <c r="H182" s="521">
        <f>G182/$G$192</f>
        <v>2.9067243666181929E-2</v>
      </c>
      <c r="I182" s="421"/>
      <c r="J182" s="421"/>
      <c r="K182" s="432">
        <f>'[2]Project Cost'!G6</f>
        <v>0</v>
      </c>
      <c r="L182" s="432">
        <f>'[2]Project Cost'!O6</f>
        <v>42857.142857142855</v>
      </c>
      <c r="M182" s="432">
        <f>'[2]Project Cost'!P6</f>
        <v>0</v>
      </c>
      <c r="N182" s="511"/>
    </row>
    <row r="183" spans="3:14" s="519" customFormat="1" ht="30" customHeight="1" thickTop="1" thickBot="1">
      <c r="C183" s="331"/>
      <c r="D183" s="503" t="str">
        <f>'[2]Project Cost (2)'!C9</f>
        <v>Здания, сооружения, земля</v>
      </c>
      <c r="E183" s="432">
        <f>'[2]Project Cost'!B7</f>
        <v>0</v>
      </c>
      <c r="F183" s="432">
        <f>'[2]Project Cost'!C7</f>
        <v>0</v>
      </c>
      <c r="G183" s="432">
        <f>'[2]Project Cost'!D7</f>
        <v>0</v>
      </c>
      <c r="H183" s="521">
        <f t="shared" ref="H183:H192" si="0">G183/$G$192</f>
        <v>0</v>
      </c>
      <c r="I183" s="421"/>
      <c r="J183" s="421"/>
      <c r="K183" s="432">
        <f>'[2]Project Cost'!G7</f>
        <v>0</v>
      </c>
      <c r="L183" s="432">
        <f>'[2]Project Cost'!O7</f>
        <v>0</v>
      </c>
      <c r="M183" s="432">
        <f>'[2]Project Cost'!P7</f>
        <v>0</v>
      </c>
      <c r="N183" s="511"/>
    </row>
    <row r="184" spans="3:14" s="519" customFormat="1" ht="30" customHeight="1" thickTop="1" thickBot="1">
      <c r="C184" s="331"/>
      <c r="D184" s="503" t="str">
        <f>'[2]Project Cost (2)'!C10</f>
        <v>Основное оборудование</v>
      </c>
      <c r="E184" s="432">
        <f>'[2]Project Cost'!B8</f>
        <v>51840</v>
      </c>
      <c r="F184" s="432">
        <f>'[2]Project Cost'!C8</f>
        <v>0</v>
      </c>
      <c r="G184" s="432">
        <f>'[2]Project Cost'!D8</f>
        <v>51840</v>
      </c>
      <c r="H184" s="521">
        <f t="shared" si="0"/>
        <v>3.5159737938613662E-2</v>
      </c>
      <c r="I184" s="421"/>
      <c r="J184" s="421"/>
      <c r="K184" s="432">
        <f>'[2]Project Cost'!G8</f>
        <v>0</v>
      </c>
      <c r="L184" s="432">
        <f>'[2]Project Cost'!O8</f>
        <v>51840</v>
      </c>
      <c r="M184" s="432">
        <f>'[2]Project Cost'!P8</f>
        <v>0</v>
      </c>
      <c r="N184" s="511"/>
    </row>
    <row r="185" spans="3:14" s="519" customFormat="1" ht="18" customHeight="1" thickTop="1" thickBot="1">
      <c r="C185" s="331"/>
      <c r="D185" s="503" t="str">
        <f>'[2]Project Cost (2)'!C11</f>
        <v xml:space="preserve">Вспомогательное оборудование </v>
      </c>
      <c r="E185" s="432">
        <f>'[2]Project Cost'!B9</f>
        <v>0</v>
      </c>
      <c r="F185" s="432">
        <f>'[2]Project Cost'!C9</f>
        <v>1071428.5714285714</v>
      </c>
      <c r="G185" s="432">
        <f>'[2]Project Cost'!D9</f>
        <v>1071428.5714285714</v>
      </c>
      <c r="H185" s="521">
        <f t="shared" si="0"/>
        <v>0.72668109165454819</v>
      </c>
      <c r="I185" s="421"/>
      <c r="J185" s="421"/>
      <c r="K185" s="432">
        <f>'[2]Project Cost'!G9</f>
        <v>949999.99999999988</v>
      </c>
      <c r="L185" s="432">
        <f>'[2]Project Cost'!O9</f>
        <v>0</v>
      </c>
      <c r="M185" s="432">
        <f>'[2]Project Cost'!P9</f>
        <v>121428.57142857143</v>
      </c>
      <c r="N185" s="511"/>
    </row>
    <row r="186" spans="3:14" s="519" customFormat="1" ht="30" customHeight="1" thickTop="1" thickBot="1">
      <c r="C186" s="331"/>
      <c r="D186" s="503" t="str">
        <f>'[2]Project Cost (2)'!C12</f>
        <v>Транспортные расходы, шеф-монтаж, обучение</v>
      </c>
      <c r="E186" s="432">
        <f>'[2]Project Cost'!B10</f>
        <v>0</v>
      </c>
      <c r="F186" s="432">
        <f>'[2]Project Cost'!C10</f>
        <v>42857.142857142855</v>
      </c>
      <c r="G186" s="432">
        <f>'[2]Project Cost'!D10</f>
        <v>42857.142857142855</v>
      </c>
      <c r="H186" s="521">
        <f t="shared" si="0"/>
        <v>2.9067243666181929E-2</v>
      </c>
      <c r="I186" s="421"/>
      <c r="J186" s="421"/>
      <c r="K186" s="432">
        <f>'[2]Project Cost'!G10</f>
        <v>0</v>
      </c>
      <c r="L186" s="432">
        <f>'[2]Project Cost'!O10</f>
        <v>0</v>
      </c>
      <c r="M186" s="432">
        <f>'[2]Project Cost'!P10</f>
        <v>42857.142857142855</v>
      </c>
      <c r="N186" s="511"/>
    </row>
    <row r="187" spans="3:14" s="519" customFormat="1" ht="18" customHeight="1" thickTop="1" thickBot="1">
      <c r="C187" s="331"/>
      <c r="D187" s="503" t="str">
        <f>'[2]Project Cost (2)'!C13</f>
        <v xml:space="preserve">Прочие фиксированные активы </v>
      </c>
      <c r="E187" s="432">
        <f>'[2]Project Cost'!B11</f>
        <v>0</v>
      </c>
      <c r="F187" s="432">
        <f>'[2]Project Cost'!C11</f>
        <v>0</v>
      </c>
      <c r="G187" s="432">
        <f>'[2]Project Cost'!D11</f>
        <v>0</v>
      </c>
      <c r="H187" s="521">
        <f t="shared" si="0"/>
        <v>0</v>
      </c>
      <c r="I187" s="421"/>
      <c r="J187" s="421"/>
      <c r="K187" s="432">
        <f>'[2]Project Cost'!G11</f>
        <v>0</v>
      </c>
      <c r="L187" s="432">
        <f>'[2]Project Cost'!O11</f>
        <v>0</v>
      </c>
      <c r="M187" s="432">
        <f>'[2]Project Cost'!P11</f>
        <v>0</v>
      </c>
      <c r="N187" s="511"/>
    </row>
    <row r="188" spans="3:14" s="519" customFormat="1" ht="18" customHeight="1" thickTop="1" thickBot="1">
      <c r="C188" s="331"/>
      <c r="D188" s="503" t="str">
        <f>'[2]Project Cost (2)'!C14</f>
        <v>Всего Фиксированные Активы</v>
      </c>
      <c r="E188" s="432">
        <f>'[2]Project Cost'!B12</f>
        <v>0</v>
      </c>
      <c r="F188" s="432">
        <f>'[2]Project Cost'!C12</f>
        <v>75000</v>
      </c>
      <c r="G188" s="432">
        <f>'[2]Project Cost'!D12</f>
        <v>75000</v>
      </c>
      <c r="H188" s="521">
        <f t="shared" si="0"/>
        <v>5.086767641581838E-2</v>
      </c>
      <c r="I188" s="421"/>
      <c r="J188" s="421"/>
      <c r="K188" s="432">
        <f>'[2]Project Cost'!G12</f>
        <v>0</v>
      </c>
      <c r="L188" s="432">
        <f>'[2]Project Cost'!O12</f>
        <v>0</v>
      </c>
      <c r="M188" s="432">
        <f>'[2]Project Cost'!P12</f>
        <v>75000</v>
      </c>
      <c r="N188" s="511"/>
    </row>
    <row r="189" spans="3:14" s="519" customFormat="1" ht="18" customHeight="1" thickTop="1" thickBot="1">
      <c r="C189" s="331"/>
      <c r="D189" s="503" t="str">
        <f>'[2]Project Cost (2)'!C15</f>
        <v>структура</v>
      </c>
      <c r="E189" s="521">
        <f>'[2]Project Cost'!B16</f>
        <v>7.3752653573478946E-2</v>
      </c>
      <c r="F189" s="521">
        <f>'[2]Project Cost'!C16</f>
        <v>0.92624734642652096</v>
      </c>
      <c r="G189" s="521">
        <f>'[2]Project Cost'!D16</f>
        <v>1</v>
      </c>
      <c r="H189" s="521">
        <f t="shared" si="0"/>
        <v>6.7823568554424501E-7</v>
      </c>
      <c r="I189" s="421"/>
      <c r="J189" s="421"/>
      <c r="K189" s="521">
        <f>'[2]Project Cost'!G16</f>
        <v>0.73988526771607976</v>
      </c>
      <c r="L189" s="521">
        <f>'[2]Project Cost'!O16</f>
        <v>7.3752653573478946E-2</v>
      </c>
      <c r="M189" s="521">
        <f>'[2]Project Cost'!P16</f>
        <v>0.18636207871044116</v>
      </c>
      <c r="N189" s="511"/>
    </row>
    <row r="190" spans="3:14" s="519" customFormat="1" ht="30" customHeight="1" thickTop="1" thickBot="1">
      <c r="C190" s="331"/>
      <c r="D190" s="503" t="str">
        <f>'[2]Project Cost (2)'!C16</f>
        <v>Запасы сырья и материалов (3 месяцов)</v>
      </c>
      <c r="E190" s="432">
        <f>'[2]Project Cost'!B17</f>
        <v>130466.86262117673</v>
      </c>
      <c r="F190" s="432">
        <f>'[2]Project Cost'!C17</f>
        <v>0</v>
      </c>
      <c r="G190" s="432">
        <f>'[2]Project Cost'!D17</f>
        <v>130466.86262117673</v>
      </c>
      <c r="H190" s="521">
        <f t="shared" si="0"/>
        <v>8.8487282010680637E-2</v>
      </c>
      <c r="I190" s="421"/>
      <c r="J190" s="421"/>
      <c r="K190" s="432">
        <f>'[2]Project Cost'!G17</f>
        <v>0</v>
      </c>
      <c r="L190" s="432">
        <f>'[2]Project Cost'!O17</f>
        <v>130466.86262117673</v>
      </c>
      <c r="M190" s="432">
        <f>'[2]Project Cost'!P17</f>
        <v>0</v>
      </c>
      <c r="N190" s="511"/>
    </row>
    <row r="191" spans="3:14" s="519" customFormat="1" ht="18" customHeight="1" thickTop="1" thickBot="1">
      <c r="C191" s="331"/>
      <c r="D191" s="503" t="str">
        <f>'[2]Project Cost (2)'!C17</f>
        <v>Финансовые издержки</v>
      </c>
      <c r="E191" s="432">
        <f>'[2]Project Cost'!B20</f>
        <v>12463.999999999998</v>
      </c>
      <c r="F191" s="432">
        <f>'[2]Project Cost'!C20</f>
        <v>47499.999999999993</v>
      </c>
      <c r="G191" s="432">
        <f>'[2]Project Cost'!D20</f>
        <v>59963.999999999993</v>
      </c>
      <c r="H191" s="521">
        <f t="shared" si="0"/>
        <v>4.0669724647975102E-2</v>
      </c>
      <c r="I191" s="421"/>
      <c r="J191" s="421"/>
      <c r="K191" s="432">
        <f>'[2]Project Cost'!G20</f>
        <v>0</v>
      </c>
      <c r="L191" s="432">
        <f>'[2]Project Cost'!O20</f>
        <v>12463.999999999998</v>
      </c>
      <c r="M191" s="432">
        <f>'[2]Project Cost'!P20</f>
        <v>47499.999999999993</v>
      </c>
      <c r="N191" s="511"/>
    </row>
    <row r="192" spans="3:14" s="519" customFormat="1" ht="18" customHeight="1" thickTop="1" thickBot="1">
      <c r="C192" s="331"/>
      <c r="D192" s="503" t="str">
        <f>'[2]Project Cost (2)'!C18</f>
        <v>ВСЕГО ПЕРВОНАЧАЛЬНАЯ СТОИМОСТЬ ПРОЕКТА</v>
      </c>
      <c r="E192" s="432">
        <f>'[2]Project Cost'!B27</f>
        <v>237628.0054783196</v>
      </c>
      <c r="F192" s="432">
        <f>'[2]Project Cost'!C27</f>
        <v>1236785.7142857143</v>
      </c>
      <c r="G192" s="432">
        <f>'[2]Project Cost'!D27</f>
        <v>1474413.719764034</v>
      </c>
      <c r="H192" s="521">
        <f t="shared" si="0"/>
        <v>1</v>
      </c>
      <c r="I192" s="421"/>
      <c r="J192" s="421"/>
      <c r="K192" s="432">
        <f>'[2]Project Cost'!G27</f>
        <v>949999.99999999988</v>
      </c>
      <c r="L192" s="432">
        <f>'[2]Project Cost'!O27</f>
        <v>237628.0054783196</v>
      </c>
      <c r="M192" s="432">
        <f>'[2]Project Cost'!P27</f>
        <v>286785.71428571426</v>
      </c>
      <c r="N192" s="511"/>
    </row>
    <row r="193" spans="3:14" s="519" customFormat="1" ht="18" customHeight="1" thickTop="1" thickBot="1">
      <c r="C193" s="331"/>
      <c r="D193" s="503" t="str">
        <f>'[2]Project Cost (2)'!C19</f>
        <v>Структура</v>
      </c>
      <c r="E193" s="521">
        <f>'[2]Project Cost'!B28</f>
        <v>0.16116779320009972</v>
      </c>
      <c r="F193" s="521">
        <f>'[2]Project Cost'!C28</f>
        <v>0.83883220679990023</v>
      </c>
      <c r="G193" s="521">
        <f>'[2]Project Cost'!D28</f>
        <v>1</v>
      </c>
      <c r="H193" s="521">
        <f>'[2]Project Cost (2)'!G19</f>
        <v>0</v>
      </c>
      <c r="I193" s="421"/>
      <c r="J193" s="421"/>
      <c r="K193" s="521">
        <f>'[2]Project Cost'!G28</f>
        <v>0.64432390126703265</v>
      </c>
      <c r="L193" s="521">
        <f>'[2]Project Cost'!O28</f>
        <v>0.16116779320009972</v>
      </c>
      <c r="M193" s="521">
        <f>'[2]Project Cost'!P28</f>
        <v>0.19450830553286741</v>
      </c>
      <c r="N193" s="511"/>
    </row>
    <row r="194" spans="3:14" s="519" customFormat="1" ht="19.5" thickTop="1" thickBot="1">
      <c r="C194" s="331"/>
      <c r="D194" s="384" t="s">
        <v>377</v>
      </c>
      <c r="E194" s="510">
        <f>'[2]Project Cost (2)'!L18+'[2]Project Cost (2)'!M18</f>
        <v>264359.92213171057</v>
      </c>
      <c r="F194" s="510"/>
      <c r="G194" s="510"/>
      <c r="H194" s="510"/>
      <c r="I194" s="510"/>
      <c r="J194" s="510"/>
      <c r="K194" s="510"/>
      <c r="L194" s="510"/>
      <c r="M194" s="510"/>
      <c r="N194" s="511"/>
    </row>
    <row r="195" spans="3:14" s="519" customFormat="1" ht="19.5" thickTop="1" thickBot="1">
      <c r="C195" s="331"/>
      <c r="D195" s="503" t="s">
        <v>378</v>
      </c>
      <c r="E195" s="522">
        <f>'[2]Project Cost (2)'!L18</f>
        <v>122717.06498885344</v>
      </c>
      <c r="F195" s="522"/>
      <c r="G195" s="522"/>
      <c r="H195" s="522"/>
      <c r="I195" s="522"/>
      <c r="J195" s="522"/>
      <c r="K195" s="522"/>
      <c r="L195" s="522"/>
      <c r="M195" s="522"/>
      <c r="N195" s="523"/>
    </row>
    <row r="196" spans="3:14" s="519" customFormat="1" ht="19.5" thickTop="1" thickBot="1">
      <c r="C196" s="331"/>
      <c r="D196" s="503" t="s">
        <v>379</v>
      </c>
      <c r="E196" s="522">
        <f>'[2]Project Cost (2)'!M18</f>
        <v>141642.85714285713</v>
      </c>
      <c r="F196" s="522"/>
      <c r="G196" s="522"/>
      <c r="H196" s="522"/>
      <c r="I196" s="522"/>
      <c r="J196" s="522"/>
      <c r="K196" s="522"/>
      <c r="L196" s="522"/>
      <c r="M196" s="522"/>
      <c r="N196" s="523"/>
    </row>
    <row r="197" spans="3:14" s="519" customFormat="1" ht="19.5" thickTop="1" thickBot="1">
      <c r="C197" s="331"/>
      <c r="D197" s="384" t="s">
        <v>380</v>
      </c>
      <c r="E197" s="340">
        <f>K192</f>
        <v>949999.99999999988</v>
      </c>
      <c r="F197" s="340"/>
      <c r="G197" s="340"/>
      <c r="H197" s="340"/>
      <c r="I197" s="340"/>
      <c r="J197" s="340"/>
      <c r="K197" s="340"/>
      <c r="L197" s="340"/>
      <c r="M197" s="340"/>
      <c r="N197" s="341"/>
    </row>
    <row r="198" spans="3:14" s="519" customFormat="1" ht="19.5" thickTop="1" thickBot="1">
      <c r="C198" s="331"/>
      <c r="D198" s="384" t="s">
        <v>381</v>
      </c>
      <c r="E198" s="441" t="s">
        <v>382</v>
      </c>
      <c r="F198" s="441"/>
      <c r="G198" s="441"/>
      <c r="H198" s="441"/>
      <c r="I198" s="441"/>
      <c r="J198" s="441" t="s">
        <v>383</v>
      </c>
      <c r="K198" s="441"/>
      <c r="L198" s="441"/>
      <c r="M198" s="441"/>
      <c r="N198" s="465"/>
    </row>
    <row r="199" spans="3:14" s="519" customFormat="1" ht="19.5" thickTop="1" thickBot="1">
      <c r="C199" s="331"/>
      <c r="D199" s="384" t="s">
        <v>384</v>
      </c>
      <c r="E199" s="442">
        <f>K192</f>
        <v>949999.99999999988</v>
      </c>
      <c r="F199" s="442"/>
      <c r="G199" s="442"/>
      <c r="H199" s="442"/>
      <c r="I199" s="441"/>
      <c r="J199" s="441">
        <v>0</v>
      </c>
      <c r="K199" s="441"/>
      <c r="L199" s="441"/>
      <c r="M199" s="441"/>
      <c r="N199" s="465"/>
    </row>
    <row r="200" spans="3:14" s="519" customFormat="1" ht="19.5" thickTop="1" thickBot="1">
      <c r="C200" s="331"/>
      <c r="D200" s="384" t="s">
        <v>385</v>
      </c>
      <c r="E200" s="442">
        <f>E121</f>
        <v>5</v>
      </c>
      <c r="F200" s="442"/>
      <c r="G200" s="442"/>
      <c r="H200" s="442"/>
      <c r="I200" s="441"/>
      <c r="J200" s="442">
        <v>8</v>
      </c>
      <c r="K200" s="441"/>
      <c r="L200" s="441"/>
      <c r="M200" s="441"/>
      <c r="N200" s="465"/>
    </row>
    <row r="201" spans="3:14" s="519" customFormat="1" ht="19.5" thickTop="1" thickBot="1">
      <c r="C201" s="331"/>
      <c r="D201" s="384" t="s">
        <v>386</v>
      </c>
      <c r="E201" s="442">
        <v>5</v>
      </c>
      <c r="F201" s="442"/>
      <c r="G201" s="442"/>
      <c r="H201" s="442"/>
      <c r="I201" s="441"/>
      <c r="J201" s="442">
        <v>5</v>
      </c>
      <c r="K201" s="441"/>
      <c r="L201" s="441"/>
      <c r="M201" s="441"/>
      <c r="N201" s="465"/>
    </row>
    <row r="202" spans="3:14" s="519" customFormat="1" ht="19.5" thickTop="1" thickBot="1">
      <c r="C202" s="331"/>
      <c r="D202" s="384" t="s">
        <v>387</v>
      </c>
      <c r="E202" s="524">
        <v>0.12</v>
      </c>
      <c r="F202" s="442"/>
      <c r="G202" s="442"/>
      <c r="H202" s="442"/>
      <c r="I202" s="441"/>
      <c r="J202" s="524">
        <v>0.21</v>
      </c>
      <c r="K202" s="441"/>
      <c r="L202" s="441"/>
      <c r="M202" s="441"/>
      <c r="N202" s="465"/>
    </row>
    <row r="203" spans="3:14" s="519" customFormat="1" ht="19.5" thickTop="1" thickBot="1">
      <c r="C203" s="331"/>
      <c r="D203" s="384" t="s">
        <v>388</v>
      </c>
      <c r="E203" s="390" t="s">
        <v>389</v>
      </c>
      <c r="F203" s="391"/>
      <c r="G203" s="391"/>
      <c r="H203" s="391"/>
      <c r="I203" s="391"/>
      <c r="J203" s="391"/>
      <c r="K203" s="391"/>
      <c r="L203" s="391"/>
      <c r="M203" s="391"/>
      <c r="N203" s="392"/>
    </row>
    <row r="204" spans="3:14" s="519" customFormat="1" ht="19.5" hidden="1" outlineLevel="1" thickTop="1" thickBot="1">
      <c r="C204" s="331"/>
      <c r="D204" s="384"/>
      <c r="E204" s="441"/>
      <c r="F204" s="441"/>
      <c r="G204" s="441"/>
      <c r="H204" s="441"/>
      <c r="I204" s="441"/>
      <c r="J204" s="441"/>
      <c r="K204" s="441"/>
      <c r="L204" s="441"/>
      <c r="M204" s="441"/>
      <c r="N204" s="465"/>
    </row>
    <row r="205" spans="3:14" s="519" customFormat="1" ht="19.5" collapsed="1" thickTop="1" thickBot="1">
      <c r="C205" s="331"/>
      <c r="D205" s="384" t="s">
        <v>390</v>
      </c>
      <c r="E205" s="441" t="s">
        <v>391</v>
      </c>
      <c r="F205" s="441"/>
      <c r="G205" s="390" t="s">
        <v>392</v>
      </c>
      <c r="H205" s="525"/>
      <c r="I205" s="390" t="s">
        <v>393</v>
      </c>
      <c r="J205" s="391"/>
      <c r="K205" s="391"/>
      <c r="L205" s="391"/>
      <c r="M205" s="391"/>
      <c r="N205" s="392"/>
    </row>
    <row r="206" spans="3:14" s="519" customFormat="1" ht="19.5" thickTop="1" thickBot="1">
      <c r="C206" s="331"/>
      <c r="D206" s="384" t="s">
        <v>394</v>
      </c>
      <c r="E206" s="524">
        <v>0.12</v>
      </c>
      <c r="F206" s="439"/>
      <c r="G206" s="390" t="s">
        <v>338</v>
      </c>
      <c r="H206" s="525"/>
      <c r="I206" s="390" t="s">
        <v>395</v>
      </c>
      <c r="J206" s="391"/>
      <c r="K206" s="391"/>
      <c r="L206" s="391"/>
      <c r="M206" s="391"/>
      <c r="N206" s="392"/>
    </row>
    <row r="207" spans="3:14" s="519" customFormat="1" ht="19.5" thickTop="1" thickBot="1">
      <c r="C207" s="331"/>
      <c r="D207" s="384" t="s">
        <v>396</v>
      </c>
      <c r="E207" s="524">
        <v>0.02</v>
      </c>
      <c r="F207" s="439"/>
      <c r="G207" s="390" t="s">
        <v>338</v>
      </c>
      <c r="H207" s="525"/>
      <c r="I207" s="390" t="s">
        <v>397</v>
      </c>
      <c r="J207" s="391"/>
      <c r="K207" s="391"/>
      <c r="L207" s="391"/>
      <c r="M207" s="391"/>
      <c r="N207" s="392"/>
    </row>
    <row r="208" spans="3:14" s="519" customFormat="1" ht="19.5" thickTop="1" thickBot="1">
      <c r="C208" s="331"/>
      <c r="D208" s="384" t="s">
        <v>398</v>
      </c>
      <c r="E208" s="441">
        <v>20000000</v>
      </c>
      <c r="F208" s="439"/>
      <c r="G208" s="390" t="s">
        <v>338</v>
      </c>
      <c r="H208" s="525"/>
      <c r="I208" s="390" t="s">
        <v>399</v>
      </c>
      <c r="J208" s="391"/>
      <c r="K208" s="391"/>
      <c r="L208" s="391"/>
      <c r="M208" s="391"/>
      <c r="N208" s="392"/>
    </row>
    <row r="209" spans="3:14" s="519" customFormat="1" ht="19.5" hidden="1" outlineLevel="1" thickTop="1" thickBot="1">
      <c r="C209" s="331"/>
      <c r="D209" s="384"/>
      <c r="E209" s="442"/>
      <c r="F209" s="439"/>
      <c r="G209" s="390" t="s">
        <v>338</v>
      </c>
      <c r="H209" s="525"/>
      <c r="I209" s="390"/>
      <c r="J209" s="391"/>
      <c r="K209" s="391"/>
      <c r="L209" s="391"/>
      <c r="M209" s="391"/>
      <c r="N209" s="392"/>
    </row>
    <row r="210" spans="3:14" s="519" customFormat="1" ht="19.5" hidden="1" outlineLevel="1" thickTop="1" thickBot="1">
      <c r="C210" s="331"/>
      <c r="D210" s="384" t="s">
        <v>400</v>
      </c>
      <c r="E210" s="524">
        <v>0</v>
      </c>
      <c r="F210" s="439"/>
      <c r="G210" s="390" t="s">
        <v>338</v>
      </c>
      <c r="H210" s="525"/>
      <c r="I210" s="390" t="s">
        <v>401</v>
      </c>
      <c r="J210" s="391"/>
      <c r="K210" s="391"/>
      <c r="L210" s="391"/>
      <c r="M210" s="391"/>
      <c r="N210" s="392"/>
    </row>
    <row r="211" spans="3:14" s="519" customFormat="1" ht="19.5" hidden="1" outlineLevel="1" thickTop="1" thickBot="1">
      <c r="C211" s="331"/>
      <c r="D211" s="384"/>
      <c r="E211" s="524"/>
      <c r="F211" s="439"/>
      <c r="G211" s="390" t="s">
        <v>338</v>
      </c>
      <c r="H211" s="525"/>
      <c r="I211" s="390"/>
      <c r="J211" s="391"/>
      <c r="K211" s="391"/>
      <c r="L211" s="391"/>
      <c r="M211" s="391"/>
      <c r="N211" s="392"/>
    </row>
    <row r="212" spans="3:14" s="519" customFormat="1" ht="19.5" collapsed="1" thickTop="1" thickBot="1">
      <c r="C212" s="331"/>
      <c r="D212" s="384" t="s">
        <v>402</v>
      </c>
      <c r="E212" s="524">
        <v>0.15</v>
      </c>
      <c r="F212" s="439"/>
      <c r="G212" s="390" t="s">
        <v>338</v>
      </c>
      <c r="H212" s="525"/>
      <c r="I212" s="390" t="s">
        <v>403</v>
      </c>
      <c r="J212" s="391"/>
      <c r="K212" s="391"/>
      <c r="L212" s="391"/>
      <c r="M212" s="391"/>
      <c r="N212" s="392"/>
    </row>
    <row r="213" spans="3:14" s="519" customFormat="1" ht="19.5" thickTop="1" thickBot="1">
      <c r="C213" s="331"/>
      <c r="D213" s="384" t="s">
        <v>404</v>
      </c>
      <c r="E213" s="524">
        <v>0</v>
      </c>
      <c r="F213" s="439"/>
      <c r="G213" s="390" t="s">
        <v>338</v>
      </c>
      <c r="H213" s="525"/>
      <c r="I213" s="390" t="s">
        <v>401</v>
      </c>
      <c r="J213" s="391"/>
      <c r="K213" s="391"/>
      <c r="L213" s="391"/>
      <c r="M213" s="391"/>
      <c r="N213" s="392"/>
    </row>
    <row r="214" spans="3:14" s="519" customFormat="1" ht="19.5" thickTop="1" thickBot="1">
      <c r="C214" s="331"/>
      <c r="D214" s="384" t="s">
        <v>405</v>
      </c>
      <c r="E214" s="524">
        <v>0.01</v>
      </c>
      <c r="F214" s="441"/>
      <c r="G214" s="390" t="s">
        <v>338</v>
      </c>
      <c r="H214" s="525"/>
      <c r="I214" s="390" t="s">
        <v>401</v>
      </c>
      <c r="J214" s="391"/>
      <c r="K214" s="391"/>
      <c r="L214" s="391"/>
      <c r="M214" s="391"/>
      <c r="N214" s="392"/>
    </row>
    <row r="215" spans="3:14" s="519" customFormat="1" ht="27" customHeight="1" thickTop="1" thickBot="1">
      <c r="C215" s="331"/>
      <c r="D215" s="384" t="s">
        <v>406</v>
      </c>
      <c r="E215" s="340"/>
      <c r="F215" s="340"/>
      <c r="G215" s="340"/>
      <c r="H215" s="340"/>
      <c r="I215" s="340"/>
      <c r="J215" s="340"/>
      <c r="K215" s="340"/>
      <c r="L215" s="340"/>
      <c r="M215" s="340"/>
      <c r="N215" s="341"/>
    </row>
    <row r="216" spans="3:14" s="519" customFormat="1" ht="19.5" thickTop="1" thickBot="1">
      <c r="C216" s="331"/>
      <c r="D216" s="503" t="s">
        <v>407</v>
      </c>
      <c r="E216" s="441" t="s">
        <v>408</v>
      </c>
      <c r="F216" s="441" t="s">
        <v>409</v>
      </c>
      <c r="G216" s="441" t="s">
        <v>410</v>
      </c>
      <c r="H216" s="441" t="s">
        <v>411</v>
      </c>
      <c r="I216" s="441" t="s">
        <v>412</v>
      </c>
      <c r="J216" s="441" t="s">
        <v>413</v>
      </c>
      <c r="K216" s="441" t="s">
        <v>414</v>
      </c>
      <c r="L216" s="441" t="s">
        <v>415</v>
      </c>
      <c r="M216" s="441" t="s">
        <v>416</v>
      </c>
      <c r="N216" s="465" t="s">
        <v>417</v>
      </c>
    </row>
    <row r="217" spans="3:14" s="519" customFormat="1" ht="16.5" thickTop="1" thickBot="1">
      <c r="C217" s="331"/>
      <c r="D217" s="503" t="s">
        <v>418</v>
      </c>
      <c r="E217" s="526">
        <v>0</v>
      </c>
      <c r="F217" s="526">
        <f>[2]Present!E38</f>
        <v>1253052.3214285716</v>
      </c>
      <c r="G217" s="526">
        <f>[2]Present!F38</f>
        <v>1775981.2950272304</v>
      </c>
      <c r="H217" s="526">
        <f>[2]Present!G38</f>
        <v>1915209.3307415165</v>
      </c>
      <c r="I217" s="526">
        <f>[2]Present!H38</f>
        <v>2054437.3664558025</v>
      </c>
      <c r="J217" s="526">
        <f>[2]Present!I38</f>
        <v>2193665.4021700877</v>
      </c>
      <c r="K217" s="526">
        <f>[2]Present!J38</f>
        <v>2332893.4378843741</v>
      </c>
      <c r="L217" s="526">
        <f>[2]Present!K38</f>
        <v>2472121.4735986595</v>
      </c>
      <c r="M217" s="526">
        <f>[2]Present!L38</f>
        <v>2716594.3757687462</v>
      </c>
      <c r="N217" s="526">
        <f>[2]Present!M38</f>
        <v>2908760.7142857146</v>
      </c>
    </row>
    <row r="218" spans="3:14" s="519" customFormat="1" ht="16.5" thickTop="1" thickBot="1">
      <c r="C218" s="331"/>
      <c r="D218" s="503" t="s">
        <v>419</v>
      </c>
      <c r="E218" s="526">
        <f>'[2]Project Cost'!D27</f>
        <v>1474413.719764034</v>
      </c>
      <c r="F218" s="526">
        <f>[2]Present!E71</f>
        <v>1183896.9165770197</v>
      </c>
      <c r="G218" s="526">
        <f>[2]Present!F71</f>
        <v>1617922.2332686507</v>
      </c>
      <c r="H218" s="526">
        <f>[2]Present!G71</f>
        <v>1669347.3986886512</v>
      </c>
      <c r="I218" s="526">
        <f>[2]Present!H71</f>
        <v>1720772.5641086509</v>
      </c>
      <c r="J218" s="526">
        <f>[2]Present!I71</f>
        <v>1636483.4438143652</v>
      </c>
      <c r="K218" s="526">
        <f>[2]Present!J71</f>
        <v>1044492.9663772227</v>
      </c>
      <c r="L218" s="526">
        <f>[2]Present!K71</f>
        <v>1663058.0603686515</v>
      </c>
      <c r="M218" s="526">
        <f>[2]Present!L71</f>
        <v>2074412.491725873</v>
      </c>
      <c r="N218" s="526">
        <f>[2]Present!M71</f>
        <v>1716963.2237200001</v>
      </c>
    </row>
    <row r="219" spans="3:14" s="519" customFormat="1" ht="16.5" thickTop="1" thickBot="1">
      <c r="C219" s="331"/>
      <c r="D219" s="503" t="s">
        <v>420</v>
      </c>
      <c r="E219" s="526">
        <f>E217-E218</f>
        <v>-1474413.719764034</v>
      </c>
      <c r="F219" s="526">
        <f>[2]Present!E73</f>
        <v>69155.404851551866</v>
      </c>
      <c r="G219" s="526">
        <f>[2]Present!F73</f>
        <v>158059.06175857969</v>
      </c>
      <c r="H219" s="526">
        <f>[2]Present!G73</f>
        <v>245861.93205286539</v>
      </c>
      <c r="I219" s="526">
        <f>[2]Present!H73</f>
        <v>333664.80234715156</v>
      </c>
      <c r="J219" s="526">
        <f>[2]Present!I73</f>
        <v>557181.95835572248</v>
      </c>
      <c r="K219" s="526">
        <f>[2]Present!J73</f>
        <v>1288400.4715071514</v>
      </c>
      <c r="L219" s="526">
        <f>[2]Present!K73</f>
        <v>809063.41323000798</v>
      </c>
      <c r="M219" s="526">
        <f>[2]Present!L73</f>
        <v>642181.88404287328</v>
      </c>
      <c r="N219" s="526">
        <f>[2]Present!M73</f>
        <v>1191797.4905657144</v>
      </c>
    </row>
    <row r="220" spans="3:14" ht="19.5" thickTop="1" thickBot="1">
      <c r="C220" s="331"/>
      <c r="D220" s="518" t="s">
        <v>421</v>
      </c>
      <c r="E220" s="355">
        <f>[2]Present!E86</f>
        <v>56.557048536819387</v>
      </c>
      <c r="F220" s="355"/>
      <c r="G220" s="355"/>
      <c r="H220" s="355"/>
      <c r="I220" s="355"/>
      <c r="J220" s="355"/>
      <c r="K220" s="355"/>
      <c r="L220" s="355"/>
      <c r="M220" s="355"/>
      <c r="N220" s="527"/>
    </row>
    <row r="221" spans="3:14" ht="19.5" thickTop="1" thickBot="1">
      <c r="C221" s="331"/>
      <c r="D221" s="518" t="s">
        <v>147</v>
      </c>
      <c r="E221" s="528">
        <f>[2]Present!N82</f>
        <v>0.46316441509283357</v>
      </c>
      <c r="F221" s="528"/>
      <c r="G221" s="528"/>
      <c r="H221" s="528"/>
      <c r="I221" s="528"/>
      <c r="J221" s="528"/>
      <c r="K221" s="528"/>
      <c r="L221" s="528"/>
      <c r="M221" s="528"/>
      <c r="N221" s="529"/>
    </row>
    <row r="222" spans="3:14" ht="19.5" thickTop="1" thickBot="1">
      <c r="C222" s="331"/>
      <c r="D222" s="518" t="s">
        <v>149</v>
      </c>
      <c r="E222" s="340">
        <f>[2]Present!N83</f>
        <v>4229406.8548337519</v>
      </c>
      <c r="F222" s="340"/>
      <c r="G222" s="340"/>
      <c r="H222" s="340"/>
      <c r="I222" s="340"/>
      <c r="J222" s="340"/>
      <c r="K222" s="340"/>
      <c r="L222" s="340"/>
      <c r="M222" s="340"/>
      <c r="N222" s="341"/>
    </row>
    <row r="223" spans="3:14" ht="19.5" thickTop="1" thickBot="1">
      <c r="C223" s="331"/>
      <c r="D223" s="518" t="s">
        <v>151</v>
      </c>
      <c r="E223" s="462">
        <f>[2]Present!N84</f>
        <v>9.0650194597060185</v>
      </c>
      <c r="F223" s="462"/>
      <c r="G223" s="212"/>
      <c r="H223" s="212"/>
      <c r="I223" s="212"/>
      <c r="J223" s="212"/>
      <c r="K223" s="212"/>
      <c r="L223" s="212"/>
      <c r="M223" s="212"/>
      <c r="N223" s="342"/>
    </row>
    <row r="224" spans="3:14" ht="18.75" customHeight="1" thickTop="1" thickBot="1">
      <c r="C224" s="331"/>
      <c r="D224" s="518" t="s">
        <v>422</v>
      </c>
      <c r="E224" s="355">
        <f>[2]Input4!B388</f>
        <v>40.5</v>
      </c>
      <c r="F224" s="355"/>
      <c r="G224" s="212"/>
      <c r="H224" s="212"/>
      <c r="I224" s="212"/>
      <c r="J224" s="212"/>
      <c r="K224" s="212"/>
      <c r="L224" s="212"/>
      <c r="M224" s="212"/>
      <c r="N224" s="342"/>
    </row>
    <row r="225" spans="3:14" ht="18" customHeight="1" thickTop="1" thickBot="1">
      <c r="C225" s="331"/>
      <c r="D225" s="518" t="s">
        <v>423</v>
      </c>
      <c r="E225" s="340">
        <f>E224/(E180/1000000)</f>
        <v>30.319171182598826</v>
      </c>
      <c r="F225" s="340"/>
      <c r="G225" s="340"/>
      <c r="H225" s="340"/>
      <c r="I225" s="340"/>
      <c r="J225" s="340"/>
      <c r="K225" s="340"/>
      <c r="L225" s="340"/>
      <c r="M225" s="340"/>
      <c r="N225" s="341"/>
    </row>
    <row r="226" spans="3:14" ht="45" customHeight="1" thickTop="1" thickBot="1">
      <c r="C226" s="331"/>
      <c r="D226" s="530" t="s">
        <v>424</v>
      </c>
      <c r="E226" s="531" t="str">
        <f>E62</f>
        <v>Преференции и льготы для производителей, включая освобождение от налоговых и таможенных платежей на срок до 10 лет, в зависимости от объема инвестиций. В целях консервативного подхода в расчетах учтены все налоги</v>
      </c>
      <c r="F226" s="531"/>
      <c r="G226" s="531"/>
      <c r="H226" s="531"/>
      <c r="I226" s="531"/>
      <c r="J226" s="531"/>
      <c r="K226" s="531"/>
      <c r="L226" s="531"/>
      <c r="M226" s="531"/>
      <c r="N226" s="532"/>
    </row>
    <row r="227" spans="3:14" s="519" customFormat="1" ht="35.25" customHeight="1" collapsed="1" thickTop="1" thickBot="1">
      <c r="C227" s="331">
        <v>8</v>
      </c>
      <c r="D227" s="332" t="s">
        <v>425</v>
      </c>
      <c r="E227" s="333"/>
      <c r="F227" s="333"/>
      <c r="G227" s="333"/>
      <c r="H227" s="333"/>
      <c r="I227" s="333"/>
      <c r="J227" s="333"/>
      <c r="K227" s="333"/>
      <c r="L227" s="333"/>
      <c r="M227" s="333"/>
      <c r="N227" s="334"/>
    </row>
    <row r="228" spans="3:14" s="519" customFormat="1" ht="78.75" customHeight="1" thickTop="1" thickBot="1">
      <c r="C228" s="331"/>
      <c r="D228" s="384" t="s">
        <v>426</v>
      </c>
      <c r="E228" s="533" t="s">
        <v>427</v>
      </c>
      <c r="F228" s="533"/>
      <c r="G228" s="533"/>
      <c r="H228" s="533"/>
      <c r="I228" s="533"/>
      <c r="J228" s="533"/>
      <c r="K228" s="533"/>
      <c r="L228" s="533"/>
      <c r="M228" s="533"/>
      <c r="N228" s="534"/>
    </row>
    <row r="229" spans="3:14" s="519" customFormat="1" ht="40.5" customHeight="1" thickTop="1" thickBot="1">
      <c r="C229" s="331"/>
      <c r="D229" s="384" t="s">
        <v>428</v>
      </c>
      <c r="E229" s="533" t="s">
        <v>429</v>
      </c>
      <c r="F229" s="533"/>
      <c r="G229" s="533"/>
      <c r="H229" s="533"/>
      <c r="I229" s="533"/>
      <c r="J229" s="533"/>
      <c r="K229" s="533"/>
      <c r="L229" s="533"/>
      <c r="M229" s="533"/>
      <c r="N229" s="534"/>
    </row>
    <row r="230" spans="3:14" s="519" customFormat="1" ht="69" customHeight="1" thickTop="1" thickBot="1">
      <c r="C230" s="331"/>
      <c r="D230" s="384" t="s">
        <v>139</v>
      </c>
      <c r="E230" s="533" t="s">
        <v>430</v>
      </c>
      <c r="F230" s="533"/>
      <c r="G230" s="533"/>
      <c r="H230" s="533"/>
      <c r="I230" s="533"/>
      <c r="J230" s="533"/>
      <c r="K230" s="533"/>
      <c r="L230" s="533"/>
      <c r="M230" s="533"/>
      <c r="N230" s="534"/>
    </row>
    <row r="231" spans="3:14" s="519" customFormat="1" ht="47.25" customHeight="1" thickTop="1" thickBot="1">
      <c r="C231" s="331"/>
      <c r="D231" s="384" t="s">
        <v>431</v>
      </c>
      <c r="E231" s="533" t="s">
        <v>432</v>
      </c>
      <c r="F231" s="533"/>
      <c r="G231" s="533"/>
      <c r="H231" s="533"/>
      <c r="I231" s="533"/>
      <c r="J231" s="533"/>
      <c r="K231" s="533"/>
      <c r="L231" s="533"/>
      <c r="M231" s="533"/>
      <c r="N231" s="534"/>
    </row>
    <row r="232" spans="3:14" s="519" customFormat="1" ht="58.5" customHeight="1" thickTop="1" thickBot="1">
      <c r="C232" s="331"/>
      <c r="D232" s="384" t="s">
        <v>433</v>
      </c>
      <c r="E232" s="533" t="s">
        <v>434</v>
      </c>
      <c r="F232" s="533"/>
      <c r="G232" s="533"/>
      <c r="H232" s="533"/>
      <c r="I232" s="533"/>
      <c r="J232" s="533"/>
      <c r="K232" s="533"/>
      <c r="L232" s="533"/>
      <c r="M232" s="533"/>
      <c r="N232" s="534"/>
    </row>
    <row r="233" spans="3:14" s="519" customFormat="1" ht="39.75" customHeight="1" thickTop="1" thickBot="1">
      <c r="C233" s="331"/>
      <c r="D233" s="384"/>
      <c r="E233" s="533" t="s">
        <v>435</v>
      </c>
      <c r="F233" s="533"/>
      <c r="G233" s="533"/>
      <c r="H233" s="533"/>
      <c r="I233" s="533"/>
      <c r="J233" s="533"/>
      <c r="K233" s="533"/>
      <c r="L233" s="533"/>
      <c r="M233" s="533"/>
      <c r="N233" s="534"/>
    </row>
    <row r="234" spans="3:14" s="519" customFormat="1" ht="69.75" customHeight="1" thickTop="1" thickBot="1">
      <c r="C234" s="331"/>
      <c r="D234" s="384"/>
      <c r="E234" s="533" t="s">
        <v>436</v>
      </c>
      <c r="F234" s="533"/>
      <c r="G234" s="533"/>
      <c r="H234" s="533"/>
      <c r="I234" s="533"/>
      <c r="J234" s="533"/>
      <c r="K234" s="533"/>
      <c r="L234" s="533"/>
      <c r="M234" s="533"/>
      <c r="N234" s="534"/>
    </row>
    <row r="235" spans="3:14" ht="43.5" customHeight="1" thickTop="1" thickBot="1">
      <c r="C235" s="331"/>
      <c r="D235" s="518"/>
      <c r="E235" s="533" t="s">
        <v>437</v>
      </c>
      <c r="F235" s="533"/>
      <c r="G235" s="533"/>
      <c r="H235" s="533"/>
      <c r="I235" s="533"/>
      <c r="J235" s="533"/>
      <c r="K235" s="533"/>
      <c r="L235" s="533"/>
      <c r="M235" s="533"/>
      <c r="N235" s="534"/>
    </row>
    <row r="236" spans="3:14" ht="15.75" thickTop="1" thickBot="1">
      <c r="C236" s="535"/>
      <c r="D236" s="536"/>
      <c r="E236" s="537"/>
      <c r="F236" s="537"/>
      <c r="G236" s="537"/>
      <c r="H236" s="537"/>
      <c r="I236" s="537"/>
      <c r="J236" s="537"/>
      <c r="K236" s="537"/>
      <c r="L236" s="537"/>
      <c r="M236" s="537"/>
      <c r="N236" s="538"/>
    </row>
    <row r="237" spans="3:14" ht="14.25" hidden="1" outlineLevel="1">
      <c r="C237" s="539"/>
      <c r="D237" s="540"/>
      <c r="E237" s="540"/>
      <c r="F237" s="540"/>
      <c r="G237" s="540"/>
      <c r="H237" s="540"/>
      <c r="I237" s="540"/>
      <c r="J237" s="540"/>
      <c r="K237" s="540"/>
      <c r="L237" s="540"/>
      <c r="M237" s="540"/>
      <c r="N237" s="541"/>
    </row>
    <row r="238" spans="3:14" ht="15" hidden="1" outlineLevel="1" thickBot="1">
      <c r="C238" s="542"/>
      <c r="D238" s="543"/>
      <c r="E238" s="543"/>
      <c r="F238" s="543"/>
      <c r="G238" s="543"/>
      <c r="H238" s="543"/>
      <c r="I238" s="543"/>
      <c r="J238" s="543"/>
      <c r="K238" s="543"/>
      <c r="L238" s="543"/>
      <c r="M238" s="543"/>
      <c r="N238" s="544"/>
    </row>
    <row r="239" spans="3:14" ht="14.25" collapsed="1">
      <c r="C239" s="545"/>
      <c r="D239" s="546"/>
      <c r="E239" s="546"/>
      <c r="F239" s="546"/>
      <c r="G239" s="546"/>
      <c r="H239" s="546"/>
      <c r="I239" s="546"/>
      <c r="J239" s="546"/>
      <c r="K239" s="546"/>
      <c r="L239" s="546"/>
      <c r="M239" s="546"/>
      <c r="N239" s="546"/>
    </row>
    <row r="251" spans="3:14" customFormat="1">
      <c r="C251" s="547"/>
    </row>
    <row r="252" spans="3:14" customFormat="1">
      <c r="C252" s="548" t="s">
        <v>438</v>
      </c>
      <c r="J252" s="549"/>
    </row>
    <row r="253" spans="3:14" customFormat="1" ht="25.5" hidden="1" outlineLevel="1">
      <c r="C253" s="550" t="s">
        <v>439</v>
      </c>
      <c r="D253" s="470" t="s">
        <v>440</v>
      </c>
      <c r="E253" s="470" t="s">
        <v>441</v>
      </c>
      <c r="F253" s="551"/>
      <c r="J253" s="470"/>
      <c r="K253" s="470"/>
      <c r="L253" s="470"/>
      <c r="M253" s="470"/>
      <c r="N253" s="470"/>
    </row>
    <row r="254" spans="3:14" customFormat="1" ht="62.25" hidden="1" customHeight="1" outlineLevel="1">
      <c r="C254" s="550" t="s">
        <v>442</v>
      </c>
      <c r="D254" s="470" t="s">
        <v>443</v>
      </c>
      <c r="E254" s="470"/>
      <c r="F254" s="551"/>
      <c r="J254" s="470"/>
      <c r="K254" s="470"/>
      <c r="L254" s="470"/>
      <c r="M254" s="470"/>
      <c r="N254" s="470"/>
    </row>
    <row r="255" spans="3:14" customFormat="1" ht="60.75" hidden="1" customHeight="1" outlineLevel="1">
      <c r="C255" s="550" t="s">
        <v>444</v>
      </c>
      <c r="D255" s="470" t="s">
        <v>445</v>
      </c>
      <c r="E255" s="470"/>
      <c r="F255" s="551"/>
      <c r="J255" s="470"/>
      <c r="K255" s="470"/>
      <c r="L255" s="470"/>
      <c r="M255" s="470"/>
      <c r="N255" s="470"/>
    </row>
    <row r="256" spans="3:14" customFormat="1" ht="73.5" hidden="1" customHeight="1" outlineLevel="1">
      <c r="C256" s="550" t="s">
        <v>446</v>
      </c>
      <c r="D256" s="470" t="s">
        <v>447</v>
      </c>
      <c r="E256" s="470"/>
      <c r="F256" s="551"/>
      <c r="J256" s="470"/>
      <c r="K256" s="470"/>
      <c r="L256" s="470"/>
      <c r="M256" s="470"/>
      <c r="N256" s="470"/>
    </row>
    <row r="257" spans="3:14" customFormat="1" ht="56.25" hidden="1" customHeight="1" outlineLevel="1">
      <c r="C257" s="550" t="s">
        <v>448</v>
      </c>
      <c r="D257" s="470" t="s">
        <v>449</v>
      </c>
      <c r="E257" s="470"/>
      <c r="F257" s="551"/>
      <c r="J257" s="470"/>
      <c r="K257" s="470"/>
      <c r="L257" s="470"/>
      <c r="M257" s="470"/>
      <c r="N257" s="470"/>
    </row>
    <row r="258" spans="3:14" customFormat="1" ht="54" hidden="1" customHeight="1" outlineLevel="1">
      <c r="C258" s="550" t="s">
        <v>450</v>
      </c>
      <c r="D258" s="470" t="s">
        <v>451</v>
      </c>
      <c r="E258" s="470" t="s">
        <v>452</v>
      </c>
      <c r="F258" s="551"/>
      <c r="J258" s="470"/>
      <c r="K258" s="470"/>
      <c r="L258" s="470"/>
      <c r="M258" s="470"/>
      <c r="N258" s="470"/>
    </row>
    <row r="259" spans="3:14" customFormat="1" collapsed="1">
      <c r="C259" s="547"/>
    </row>
    <row r="260" spans="3:14" customFormat="1">
      <c r="C260" s="547"/>
    </row>
    <row r="261" spans="3:14">
      <c r="C261" s="547"/>
      <c r="D261"/>
      <c r="E261"/>
      <c r="F261"/>
      <c r="G261"/>
    </row>
    <row r="262" spans="3:14">
      <c r="C262" s="548" t="s">
        <v>453</v>
      </c>
      <c r="D262"/>
      <c r="E262"/>
      <c r="F262"/>
      <c r="G262"/>
    </row>
    <row r="263" spans="3:14" ht="25.5" hidden="1" outlineLevel="1">
      <c r="C263" s="550" t="s">
        <v>439</v>
      </c>
      <c r="D263" s="470" t="s">
        <v>440</v>
      </c>
      <c r="E263" s="470" t="s">
        <v>441</v>
      </c>
      <c r="F263" s="551"/>
      <c r="G263"/>
    </row>
    <row r="264" spans="3:14" ht="51" hidden="1" outlineLevel="1">
      <c r="C264" s="550" t="s">
        <v>442</v>
      </c>
      <c r="D264" s="470" t="s">
        <v>454</v>
      </c>
      <c r="E264" s="470"/>
      <c r="F264" s="551"/>
      <c r="G264"/>
    </row>
    <row r="265" spans="3:14" ht="51" hidden="1" outlineLevel="1">
      <c r="C265" s="550" t="s">
        <v>444</v>
      </c>
      <c r="D265" s="470" t="s">
        <v>455</v>
      </c>
      <c r="E265" s="470"/>
      <c r="F265" s="551"/>
      <c r="G265"/>
    </row>
    <row r="266" spans="3:14" ht="51" hidden="1" outlineLevel="1">
      <c r="C266" s="550" t="s">
        <v>446</v>
      </c>
      <c r="D266" s="470" t="s">
        <v>456</v>
      </c>
      <c r="E266" s="470"/>
      <c r="F266" s="551"/>
      <c r="G266"/>
    </row>
    <row r="267" spans="3:14" ht="51" hidden="1" outlineLevel="1">
      <c r="C267" s="550" t="s">
        <v>448</v>
      </c>
      <c r="D267" s="470" t="s">
        <v>457</v>
      </c>
      <c r="E267" s="470"/>
      <c r="F267" s="551"/>
      <c r="G267"/>
    </row>
    <row r="268" spans="3:14" ht="51" hidden="1" outlineLevel="1">
      <c r="C268" s="550" t="s">
        <v>450</v>
      </c>
      <c r="D268" s="470" t="s">
        <v>458</v>
      </c>
      <c r="E268" s="470"/>
      <c r="F268" s="551"/>
      <c r="G268"/>
    </row>
    <row r="269" spans="3:14" collapsed="1"/>
  </sheetData>
  <dataConsolidate link="1"/>
  <mergeCells count="256">
    <mergeCell ref="D236:N236"/>
    <mergeCell ref="D237:N237"/>
    <mergeCell ref="D238:N238"/>
    <mergeCell ref="D239:N239"/>
    <mergeCell ref="C227:C236"/>
    <mergeCell ref="D227:N227"/>
    <mergeCell ref="E228:N228"/>
    <mergeCell ref="E229:N229"/>
    <mergeCell ref="E230:N230"/>
    <mergeCell ref="E231:N231"/>
    <mergeCell ref="E232:N232"/>
    <mergeCell ref="E233:N233"/>
    <mergeCell ref="E234:N234"/>
    <mergeCell ref="E235:N235"/>
    <mergeCell ref="E221:N221"/>
    <mergeCell ref="E222:N222"/>
    <mergeCell ref="E223:N223"/>
    <mergeCell ref="E224:N224"/>
    <mergeCell ref="E225:N225"/>
    <mergeCell ref="E226:N226"/>
    <mergeCell ref="G213:H213"/>
    <mergeCell ref="I213:N213"/>
    <mergeCell ref="G214:H214"/>
    <mergeCell ref="I214:N214"/>
    <mergeCell ref="E215:N215"/>
    <mergeCell ref="E220:N220"/>
    <mergeCell ref="G210:H210"/>
    <mergeCell ref="I210:N210"/>
    <mergeCell ref="G211:H211"/>
    <mergeCell ref="I211:N211"/>
    <mergeCell ref="G212:H212"/>
    <mergeCell ref="I212:N212"/>
    <mergeCell ref="G207:H207"/>
    <mergeCell ref="I207:N207"/>
    <mergeCell ref="G208:H208"/>
    <mergeCell ref="I208:N208"/>
    <mergeCell ref="G209:H209"/>
    <mergeCell ref="I209:N209"/>
    <mergeCell ref="E196:N196"/>
    <mergeCell ref="E197:N197"/>
    <mergeCell ref="E203:N203"/>
    <mergeCell ref="G205:H205"/>
    <mergeCell ref="I205:N205"/>
    <mergeCell ref="G206:H206"/>
    <mergeCell ref="I206:N206"/>
    <mergeCell ref="E176:N176"/>
    <mergeCell ref="E177:N177"/>
    <mergeCell ref="E178:N178"/>
    <mergeCell ref="C179:C226"/>
    <mergeCell ref="D179:N179"/>
    <mergeCell ref="E180:N180"/>
    <mergeCell ref="I181:J193"/>
    <mergeCell ref="N181:N193"/>
    <mergeCell ref="E194:N194"/>
    <mergeCell ref="E195:N195"/>
    <mergeCell ref="E170:N170"/>
    <mergeCell ref="E171:N171"/>
    <mergeCell ref="E172:N172"/>
    <mergeCell ref="E173:N173"/>
    <mergeCell ref="E174:N174"/>
    <mergeCell ref="E175:N175"/>
    <mergeCell ref="E164:N164"/>
    <mergeCell ref="E165:N165"/>
    <mergeCell ref="E166:N166"/>
    <mergeCell ref="E167:N167"/>
    <mergeCell ref="E168:N168"/>
    <mergeCell ref="E169:N169"/>
    <mergeCell ref="E158:N158"/>
    <mergeCell ref="E159:N159"/>
    <mergeCell ref="E160:N160"/>
    <mergeCell ref="E161:N161"/>
    <mergeCell ref="E162:N162"/>
    <mergeCell ref="E163:N163"/>
    <mergeCell ref="E152:N152"/>
    <mergeCell ref="E153:N153"/>
    <mergeCell ref="E154:N154"/>
    <mergeCell ref="E155:N155"/>
    <mergeCell ref="E156:N156"/>
    <mergeCell ref="E157:N157"/>
    <mergeCell ref="E146:N146"/>
    <mergeCell ref="E147:N147"/>
    <mergeCell ref="E148:N148"/>
    <mergeCell ref="E149:N149"/>
    <mergeCell ref="E150:N150"/>
    <mergeCell ref="E151:N151"/>
    <mergeCell ref="E140:N140"/>
    <mergeCell ref="E141:N141"/>
    <mergeCell ref="E142:N142"/>
    <mergeCell ref="E143:N143"/>
    <mergeCell ref="E144:N144"/>
    <mergeCell ref="E145:N145"/>
    <mergeCell ref="E128:N128"/>
    <mergeCell ref="E132:N132"/>
    <mergeCell ref="E133:N133"/>
    <mergeCell ref="E134:N134"/>
    <mergeCell ref="C135:C178"/>
    <mergeCell ref="D135:N135"/>
    <mergeCell ref="E136:N136"/>
    <mergeCell ref="E137:N137"/>
    <mergeCell ref="D138:N138"/>
    <mergeCell ref="E139:N139"/>
    <mergeCell ref="E118:N118"/>
    <mergeCell ref="E119:N119"/>
    <mergeCell ref="E120:N120"/>
    <mergeCell ref="E121:N121"/>
    <mergeCell ref="E122:N122"/>
    <mergeCell ref="C123:C134"/>
    <mergeCell ref="D123:N123"/>
    <mergeCell ref="E124:N124"/>
    <mergeCell ref="E125:N125"/>
    <mergeCell ref="E126:N126"/>
    <mergeCell ref="E113:N113"/>
    <mergeCell ref="E114:N114"/>
    <mergeCell ref="D115:N115"/>
    <mergeCell ref="E116:N116"/>
    <mergeCell ref="E117:G117"/>
    <mergeCell ref="H117:J117"/>
    <mergeCell ref="K117:N117"/>
    <mergeCell ref="K106:N106"/>
    <mergeCell ref="E108:N108"/>
    <mergeCell ref="E109:N109"/>
    <mergeCell ref="D110:D112"/>
    <mergeCell ref="E110:N110"/>
    <mergeCell ref="E111:H111"/>
    <mergeCell ref="J111:N111"/>
    <mergeCell ref="E112:H112"/>
    <mergeCell ref="J112:N112"/>
    <mergeCell ref="C101:C122"/>
    <mergeCell ref="D101:N101"/>
    <mergeCell ref="E102:N102"/>
    <mergeCell ref="E103:G103"/>
    <mergeCell ref="H103:J103"/>
    <mergeCell ref="K103:N103"/>
    <mergeCell ref="E104:G104"/>
    <mergeCell ref="H104:J104"/>
    <mergeCell ref="E106:G106"/>
    <mergeCell ref="H106:J106"/>
    <mergeCell ref="E97:N97"/>
    <mergeCell ref="E98:I98"/>
    <mergeCell ref="J98:N98"/>
    <mergeCell ref="E99:I99"/>
    <mergeCell ref="J99:N99"/>
    <mergeCell ref="E100:I100"/>
    <mergeCell ref="J100:N100"/>
    <mergeCell ref="E85:N85"/>
    <mergeCell ref="E86:N86"/>
    <mergeCell ref="D87:N87"/>
    <mergeCell ref="E94:N94"/>
    <mergeCell ref="D95:N95"/>
    <mergeCell ref="E96:N96"/>
    <mergeCell ref="E62:N62"/>
    <mergeCell ref="E63:N63"/>
    <mergeCell ref="D64:N64"/>
    <mergeCell ref="E65:N65"/>
    <mergeCell ref="E73:J73"/>
    <mergeCell ref="D74:N74"/>
    <mergeCell ref="J54:K54"/>
    <mergeCell ref="L54:N54"/>
    <mergeCell ref="E55:N55"/>
    <mergeCell ref="E56:N56"/>
    <mergeCell ref="E57:N57"/>
    <mergeCell ref="D58:N58"/>
    <mergeCell ref="C47:C100"/>
    <mergeCell ref="D47:N47"/>
    <mergeCell ref="D48:N48"/>
    <mergeCell ref="E49:N49"/>
    <mergeCell ref="E50:G50"/>
    <mergeCell ref="H50:I50"/>
    <mergeCell ref="J50:K50"/>
    <mergeCell ref="L50:N50"/>
    <mergeCell ref="E54:G54"/>
    <mergeCell ref="H54:I54"/>
    <mergeCell ref="D45:D46"/>
    <mergeCell ref="E45:G45"/>
    <mergeCell ref="H45:I45"/>
    <mergeCell ref="J45:K45"/>
    <mergeCell ref="L45:N45"/>
    <mergeCell ref="E46:N46"/>
    <mergeCell ref="J42:K42"/>
    <mergeCell ref="L42:N42"/>
    <mergeCell ref="E43:N43"/>
    <mergeCell ref="E44:G44"/>
    <mergeCell ref="H44:I44"/>
    <mergeCell ref="J44:K44"/>
    <mergeCell ref="L44:N44"/>
    <mergeCell ref="E38:N38"/>
    <mergeCell ref="E39:N39"/>
    <mergeCell ref="E40:N40"/>
    <mergeCell ref="D41:D42"/>
    <mergeCell ref="E41:G41"/>
    <mergeCell ref="H41:I41"/>
    <mergeCell ref="J41:K41"/>
    <mergeCell ref="L41:N41"/>
    <mergeCell ref="E42:G42"/>
    <mergeCell ref="H42:I42"/>
    <mergeCell ref="E33:N33"/>
    <mergeCell ref="E34:N34"/>
    <mergeCell ref="E35:N35"/>
    <mergeCell ref="E36:N36"/>
    <mergeCell ref="E37:G37"/>
    <mergeCell ref="H37:I37"/>
    <mergeCell ref="J37:K37"/>
    <mergeCell ref="L37:N37"/>
    <mergeCell ref="C28:C46"/>
    <mergeCell ref="D28:N28"/>
    <mergeCell ref="D29:N29"/>
    <mergeCell ref="E30:G30"/>
    <mergeCell ref="H30:I30"/>
    <mergeCell ref="J30:K30"/>
    <mergeCell ref="L30:N30"/>
    <mergeCell ref="E31:N31"/>
    <mergeCell ref="D32:D35"/>
    <mergeCell ref="E32:N32"/>
    <mergeCell ref="E25:N25"/>
    <mergeCell ref="E26:N26"/>
    <mergeCell ref="E27:F27"/>
    <mergeCell ref="G27:H27"/>
    <mergeCell ref="I27:J27"/>
    <mergeCell ref="K27:L27"/>
    <mergeCell ref="M27:N27"/>
    <mergeCell ref="E23:F23"/>
    <mergeCell ref="G23:H23"/>
    <mergeCell ref="I23:J23"/>
    <mergeCell ref="K23:L23"/>
    <mergeCell ref="M23:N23"/>
    <mergeCell ref="E24:F24"/>
    <mergeCell ref="G24:H24"/>
    <mergeCell ref="I24:J24"/>
    <mergeCell ref="K24:L24"/>
    <mergeCell ref="M24:N24"/>
    <mergeCell ref="E17:N17"/>
    <mergeCell ref="E18:N18"/>
    <mergeCell ref="E19:N19"/>
    <mergeCell ref="E20:N20"/>
    <mergeCell ref="E21:N21"/>
    <mergeCell ref="E22:F22"/>
    <mergeCell ref="G22:H22"/>
    <mergeCell ref="I22:J22"/>
    <mergeCell ref="K22:L22"/>
    <mergeCell ref="M22:N22"/>
    <mergeCell ref="C8:C27"/>
    <mergeCell ref="D8:N8"/>
    <mergeCell ref="E9:N9"/>
    <mergeCell ref="E10:N10"/>
    <mergeCell ref="E11:N11"/>
    <mergeCell ref="E12:N12"/>
    <mergeCell ref="E13:N13"/>
    <mergeCell ref="E14:N14"/>
    <mergeCell ref="E15:N15"/>
    <mergeCell ref="E16:N16"/>
    <mergeCell ref="K2:M2"/>
    <mergeCell ref="K3:M3"/>
    <mergeCell ref="K4:M4"/>
    <mergeCell ref="K5:M5"/>
    <mergeCell ref="D6:N6"/>
    <mergeCell ref="D7:N7"/>
  </mergeCells>
  <printOptions horizontalCentered="1"/>
  <pageMargins left="0.15748031496062992" right="0.19685039370078741" top="0.19685039370078741" bottom="0.19685039370078741" header="0.19685039370078741" footer="0.23622047244094491"/>
  <pageSetup paperSize="9" scale="40" fitToHeight="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24AA6-5585-4FC8-AC9C-16014DB3BD3D}">
  <sheetPr>
    <pageSetUpPr fitToPage="1"/>
  </sheetPr>
  <dimension ref="C1:V239"/>
  <sheetViews>
    <sheetView showGridLines="0" zoomScale="90" zoomScaleNormal="90" workbookViewId="0">
      <selection activeCell="AA12" sqref="AA12:AI12"/>
    </sheetView>
  </sheetViews>
  <sheetFormatPr defaultRowHeight="12.75" outlineLevelRow="1" outlineLevelCol="1"/>
  <cols>
    <col min="1" max="1" width="3.42578125" style="318" customWidth="1"/>
    <col min="2" max="2" width="9.140625" style="318"/>
    <col min="3" max="3" width="9.42578125" style="316" customWidth="1"/>
    <col min="4" max="4" width="76.140625" style="318" customWidth="1" outlineLevel="1"/>
    <col min="5" max="5" width="18.140625" style="318" customWidth="1" outlineLevel="1"/>
    <col min="6" max="6" width="16.42578125" style="318" customWidth="1" outlineLevel="1"/>
    <col min="7" max="7" width="16.28515625" style="318" customWidth="1" outlineLevel="1"/>
    <col min="8" max="8" width="17.5703125" style="318" customWidth="1" outlineLevel="1"/>
    <col min="9" max="9" width="17.85546875" style="318" customWidth="1" outlineLevel="1"/>
    <col min="10" max="10" width="22.5703125" style="318" customWidth="1" outlineLevel="1"/>
    <col min="11" max="11" width="13.42578125" style="318" customWidth="1" outlineLevel="1"/>
    <col min="12" max="12" width="17.5703125" style="318" customWidth="1" outlineLevel="1"/>
    <col min="13" max="13" width="13.85546875" style="318" customWidth="1" outlineLevel="1"/>
    <col min="14" max="14" width="15" style="318" customWidth="1" outlineLevel="1"/>
    <col min="15" max="17" width="9.140625" style="318"/>
    <col min="18" max="18" width="46.28515625" style="318" customWidth="1"/>
    <col min="19" max="19" width="13.140625" style="318" bestFit="1" customWidth="1"/>
    <col min="20" max="16384" width="9.140625" style="318"/>
  </cols>
  <sheetData>
    <row r="1" spans="3:14" ht="30" customHeight="1">
      <c r="D1" s="317"/>
      <c r="E1" s="317"/>
      <c r="F1" s="317"/>
      <c r="G1" s="317"/>
      <c r="H1" s="317"/>
      <c r="I1" s="317"/>
      <c r="J1" s="317"/>
      <c r="K1" s="317"/>
      <c r="L1" s="317"/>
      <c r="M1" s="317"/>
      <c r="N1" s="317"/>
    </row>
    <row r="2" spans="3:14" ht="30" hidden="1" customHeight="1" outlineLevel="1">
      <c r="D2" s="319"/>
      <c r="E2" s="319"/>
      <c r="F2" s="319"/>
      <c r="G2" s="319"/>
      <c r="H2" s="319"/>
      <c r="I2" s="319"/>
      <c r="J2" s="319"/>
      <c r="K2" s="320" t="s">
        <v>186</v>
      </c>
      <c r="L2" s="320"/>
      <c r="M2" s="320"/>
      <c r="N2" s="319"/>
    </row>
    <row r="3" spans="3:14" ht="61.5" hidden="1" customHeight="1" outlineLevel="1">
      <c r="D3" s="321"/>
      <c r="E3" s="322"/>
      <c r="F3" s="322"/>
      <c r="G3" s="322"/>
      <c r="H3" s="322"/>
      <c r="I3" s="322"/>
      <c r="J3" s="322"/>
      <c r="K3" s="323"/>
      <c r="L3" s="323"/>
      <c r="M3" s="323"/>
      <c r="N3" s="322"/>
    </row>
    <row r="4" spans="3:14" ht="30" hidden="1" customHeight="1" outlineLevel="1">
      <c r="D4" s="321"/>
      <c r="E4" s="324"/>
      <c r="F4" s="324"/>
      <c r="G4" s="324"/>
      <c r="H4" s="324"/>
      <c r="I4" s="324"/>
      <c r="J4" s="324"/>
      <c r="K4" s="325" t="str">
        <f>E15</f>
        <v>"BOSTON TALK" LLC</v>
      </c>
      <c r="L4" s="325"/>
      <c r="M4" s="325"/>
      <c r="N4" s="324"/>
    </row>
    <row r="5" spans="3:14" ht="39" customHeight="1" collapsed="1">
      <c r="D5" s="321"/>
      <c r="E5" s="324"/>
      <c r="F5" s="324"/>
      <c r="G5" s="324"/>
      <c r="H5" s="324"/>
      <c r="I5" s="324"/>
      <c r="J5" s="324"/>
      <c r="K5" s="326"/>
      <c r="L5" s="326"/>
      <c r="M5" s="326"/>
      <c r="N5" s="324"/>
    </row>
    <row r="6" spans="3:14" ht="31.5" thickBot="1">
      <c r="D6" s="327" t="s">
        <v>459</v>
      </c>
      <c r="E6" s="327"/>
      <c r="F6" s="327"/>
      <c r="G6" s="327"/>
      <c r="H6" s="327"/>
      <c r="I6" s="327"/>
      <c r="J6" s="327"/>
      <c r="K6" s="327"/>
      <c r="L6" s="327"/>
      <c r="M6" s="327"/>
      <c r="N6" s="327"/>
    </row>
    <row r="7" spans="3:14" ht="33" customHeight="1" thickBot="1">
      <c r="C7" s="328"/>
      <c r="D7" s="329" t="s">
        <v>460</v>
      </c>
      <c r="E7" s="329"/>
      <c r="F7" s="329"/>
      <c r="G7" s="329"/>
      <c r="H7" s="329"/>
      <c r="I7" s="329"/>
      <c r="J7" s="329"/>
      <c r="K7" s="329"/>
      <c r="L7" s="329"/>
      <c r="M7" s="329"/>
      <c r="N7" s="330"/>
    </row>
    <row r="8" spans="3:14" ht="34.5" customHeight="1" thickTop="1" thickBot="1">
      <c r="C8" s="331">
        <v>1</v>
      </c>
      <c r="D8" s="332" t="s">
        <v>461</v>
      </c>
      <c r="E8" s="333"/>
      <c r="F8" s="333"/>
      <c r="G8" s="333"/>
      <c r="H8" s="333"/>
      <c r="I8" s="333"/>
      <c r="J8" s="333"/>
      <c r="K8" s="333"/>
      <c r="L8" s="333"/>
      <c r="M8" s="333"/>
      <c r="N8" s="334"/>
    </row>
    <row r="9" spans="3:14" ht="57.75" customHeight="1" thickTop="1" thickBot="1">
      <c r="C9" s="331"/>
      <c r="D9" s="335" t="s">
        <v>462</v>
      </c>
      <c r="E9" s="336" t="s">
        <v>463</v>
      </c>
      <c r="F9" s="336"/>
      <c r="G9" s="336"/>
      <c r="H9" s="336"/>
      <c r="I9" s="336"/>
      <c r="J9" s="336"/>
      <c r="K9" s="336"/>
      <c r="L9" s="336"/>
      <c r="M9" s="336"/>
      <c r="N9" s="337"/>
    </row>
    <row r="10" spans="3:14" ht="21.75" customHeight="1" thickTop="1" thickBot="1">
      <c r="C10" s="331"/>
      <c r="D10" s="335" t="s">
        <v>464</v>
      </c>
      <c r="E10" s="338">
        <f>E180</f>
        <v>1335788.493560282</v>
      </c>
      <c r="F10" s="338"/>
      <c r="G10" s="338"/>
      <c r="H10" s="338"/>
      <c r="I10" s="338"/>
      <c r="J10" s="338"/>
      <c r="K10" s="338"/>
      <c r="L10" s="338"/>
      <c r="M10" s="338"/>
      <c r="N10" s="339"/>
    </row>
    <row r="11" spans="3:14" ht="21.75" customHeight="1" thickTop="1" thickBot="1">
      <c r="C11" s="331"/>
      <c r="D11" s="335" t="s">
        <v>465</v>
      </c>
      <c r="E11" s="338">
        <f>E46</f>
        <v>2784560.7142857146</v>
      </c>
      <c r="F11" s="338"/>
      <c r="G11" s="338"/>
      <c r="H11" s="338"/>
      <c r="I11" s="338"/>
      <c r="J11" s="338"/>
      <c r="K11" s="338"/>
      <c r="L11" s="338"/>
      <c r="M11" s="338"/>
      <c r="N11" s="339"/>
    </row>
    <row r="12" spans="3:14" ht="16.5" customHeight="1" thickTop="1" thickBot="1">
      <c r="C12" s="331"/>
      <c r="D12" s="335" t="s">
        <v>466</v>
      </c>
      <c r="E12" s="338">
        <f>E98+J98</f>
        <v>206386071.97619048</v>
      </c>
      <c r="F12" s="338"/>
      <c r="G12" s="338"/>
      <c r="H12" s="338"/>
      <c r="I12" s="338"/>
      <c r="J12" s="338"/>
      <c r="K12" s="338"/>
      <c r="L12" s="338"/>
      <c r="M12" s="338"/>
      <c r="N12" s="339"/>
    </row>
    <row r="13" spans="3:14" ht="16.5" customHeight="1" thickTop="1" thickBot="1">
      <c r="C13" s="331"/>
      <c r="D13" s="335" t="s">
        <v>467</v>
      </c>
      <c r="E13" s="340">
        <f>E220</f>
        <v>56.557048536819387</v>
      </c>
      <c r="F13" s="340"/>
      <c r="G13" s="340"/>
      <c r="H13" s="340"/>
      <c r="I13" s="340"/>
      <c r="J13" s="340"/>
      <c r="K13" s="340"/>
      <c r="L13" s="340"/>
      <c r="M13" s="340"/>
      <c r="N13" s="341"/>
    </row>
    <row r="14" spans="3:14" ht="29.25" customHeight="1" thickTop="1" thickBot="1">
      <c r="C14" s="331"/>
      <c r="D14" s="335" t="s">
        <v>468</v>
      </c>
      <c r="E14" s="212" t="s">
        <v>469</v>
      </c>
      <c r="F14" s="212"/>
      <c r="G14" s="212"/>
      <c r="H14" s="212"/>
      <c r="I14" s="212"/>
      <c r="J14" s="212"/>
      <c r="K14" s="212"/>
      <c r="L14" s="212"/>
      <c r="M14" s="212"/>
      <c r="N14" s="342"/>
    </row>
    <row r="15" spans="3:14" ht="29.25" customHeight="1" thickTop="1" thickBot="1">
      <c r="C15" s="331"/>
      <c r="D15" s="343" t="s">
        <v>470</v>
      </c>
      <c r="E15" s="344" t="s">
        <v>471</v>
      </c>
      <c r="F15" s="344"/>
      <c r="G15" s="344"/>
      <c r="H15" s="344"/>
      <c r="I15" s="344"/>
      <c r="J15" s="344"/>
      <c r="K15" s="344"/>
      <c r="L15" s="344"/>
      <c r="M15" s="344"/>
      <c r="N15" s="345"/>
    </row>
    <row r="16" spans="3:14" ht="48.75" customHeight="1" thickTop="1" thickBot="1">
      <c r="C16" s="331"/>
      <c r="D16" s="335" t="s">
        <v>472</v>
      </c>
      <c r="E16" s="344" t="s">
        <v>473</v>
      </c>
      <c r="F16" s="344"/>
      <c r="G16" s="344"/>
      <c r="H16" s="344"/>
      <c r="I16" s="344"/>
      <c r="J16" s="344"/>
      <c r="K16" s="344"/>
      <c r="L16" s="344"/>
      <c r="M16" s="344"/>
      <c r="N16" s="345"/>
    </row>
    <row r="17" spans="3:22" ht="54.75" customHeight="1" thickTop="1" thickBot="1">
      <c r="C17" s="331"/>
      <c r="D17" s="335" t="s">
        <v>474</v>
      </c>
      <c r="E17" s="346" t="s">
        <v>475</v>
      </c>
      <c r="F17" s="344"/>
      <c r="G17" s="344"/>
      <c r="H17" s="344"/>
      <c r="I17" s="344"/>
      <c r="J17" s="344"/>
      <c r="K17" s="344"/>
      <c r="L17" s="344"/>
      <c r="M17" s="344"/>
      <c r="N17" s="345"/>
    </row>
    <row r="18" spans="3:22" ht="54.75" customHeight="1" thickTop="1" thickBot="1">
      <c r="C18" s="331"/>
      <c r="D18" s="335" t="s">
        <v>476</v>
      </c>
      <c r="E18" s="344" t="s">
        <v>477</v>
      </c>
      <c r="F18" s="344"/>
      <c r="G18" s="344"/>
      <c r="H18" s="344"/>
      <c r="I18" s="344"/>
      <c r="J18" s="344"/>
      <c r="K18" s="344"/>
      <c r="L18" s="344"/>
      <c r="M18" s="344"/>
      <c r="N18" s="345"/>
    </row>
    <row r="19" spans="3:22" ht="42" customHeight="1" thickTop="1" thickBot="1">
      <c r="C19" s="331"/>
      <c r="D19" s="347" t="s">
        <v>478</v>
      </c>
      <c r="E19" s="348">
        <f>L192+M192</f>
        <v>524413.7197640338</v>
      </c>
      <c r="F19" s="344"/>
      <c r="G19" s="344"/>
      <c r="H19" s="344"/>
      <c r="I19" s="344"/>
      <c r="J19" s="344"/>
      <c r="K19" s="344"/>
      <c r="L19" s="344"/>
      <c r="M19" s="344"/>
      <c r="N19" s="345"/>
    </row>
    <row r="20" spans="3:22" ht="30" customHeight="1" thickTop="1" thickBot="1">
      <c r="C20" s="331"/>
      <c r="D20" s="349" t="s">
        <v>479</v>
      </c>
      <c r="E20" s="344" t="s">
        <v>480</v>
      </c>
      <c r="F20" s="344"/>
      <c r="G20" s="344"/>
      <c r="H20" s="344"/>
      <c r="I20" s="344"/>
      <c r="J20" s="344"/>
      <c r="K20" s="344"/>
      <c r="L20" s="344"/>
      <c r="M20" s="344"/>
      <c r="N20" s="345"/>
    </row>
    <row r="21" spans="3:22" ht="45" hidden="1" customHeight="1" outlineLevel="1" thickTop="1" thickBot="1">
      <c r="C21" s="331"/>
      <c r="D21" s="350" t="s">
        <v>207</v>
      </c>
      <c r="E21" s="351" t="s">
        <v>208</v>
      </c>
      <c r="F21" s="352"/>
      <c r="G21" s="352"/>
      <c r="H21" s="352"/>
      <c r="I21" s="352"/>
      <c r="J21" s="352"/>
      <c r="K21" s="352"/>
      <c r="L21" s="352"/>
      <c r="M21" s="352"/>
      <c r="N21" s="353"/>
    </row>
    <row r="22" spans="3:22" ht="51.75" hidden="1" customHeight="1" outlineLevel="1" thickTop="1" thickBot="1">
      <c r="C22" s="331"/>
      <c r="D22" s="335" t="s">
        <v>198</v>
      </c>
      <c r="E22" s="351" t="s">
        <v>209</v>
      </c>
      <c r="F22" s="354"/>
      <c r="G22" s="351" t="s">
        <v>209</v>
      </c>
      <c r="H22" s="354"/>
      <c r="I22" s="351" t="s">
        <v>209</v>
      </c>
      <c r="J22" s="354"/>
      <c r="K22" s="351" t="s">
        <v>209</v>
      </c>
      <c r="L22" s="354"/>
      <c r="M22" s="351" t="s">
        <v>209</v>
      </c>
      <c r="N22" s="353"/>
    </row>
    <row r="23" spans="3:22" ht="49.5" hidden="1" customHeight="1" outlineLevel="1" thickTop="1" thickBot="1">
      <c r="C23" s="331"/>
      <c r="D23" s="335" t="s">
        <v>200</v>
      </c>
      <c r="E23" s="351" t="s">
        <v>209</v>
      </c>
      <c r="F23" s="354"/>
      <c r="G23" s="351" t="s">
        <v>209</v>
      </c>
      <c r="H23" s="354"/>
      <c r="I23" s="351" t="s">
        <v>209</v>
      </c>
      <c r="J23" s="354"/>
      <c r="K23" s="351" t="s">
        <v>209</v>
      </c>
      <c r="L23" s="354"/>
      <c r="M23" s="351" t="s">
        <v>209</v>
      </c>
      <c r="N23" s="353"/>
    </row>
    <row r="24" spans="3:22" ht="55.5" hidden="1" customHeight="1" outlineLevel="1" thickTop="1" thickBot="1">
      <c r="C24" s="331"/>
      <c r="D24" s="335" t="s">
        <v>202</v>
      </c>
      <c r="E24" s="351" t="s">
        <v>209</v>
      </c>
      <c r="F24" s="354"/>
      <c r="G24" s="351" t="s">
        <v>209</v>
      </c>
      <c r="H24" s="354"/>
      <c r="I24" s="351" t="s">
        <v>209</v>
      </c>
      <c r="J24" s="354"/>
      <c r="K24" s="351" t="s">
        <v>209</v>
      </c>
      <c r="L24" s="354"/>
      <c r="M24" s="351" t="s">
        <v>209</v>
      </c>
      <c r="N24" s="353"/>
    </row>
    <row r="25" spans="3:22" ht="39" customHeight="1" collapsed="1" thickTop="1" thickBot="1">
      <c r="C25" s="331"/>
      <c r="D25" s="347" t="s">
        <v>481</v>
      </c>
      <c r="E25" s="355">
        <f>K192</f>
        <v>949999.99999999988</v>
      </c>
      <c r="F25" s="212"/>
      <c r="G25" s="212"/>
      <c r="H25" s="212"/>
      <c r="I25" s="212"/>
      <c r="J25" s="212"/>
      <c r="K25" s="212"/>
      <c r="L25" s="212"/>
      <c r="M25" s="212"/>
      <c r="N25" s="342"/>
    </row>
    <row r="26" spans="3:22" ht="37.5" customHeight="1" thickTop="1" thickBot="1">
      <c r="C26" s="331"/>
      <c r="D26" s="347" t="s">
        <v>479</v>
      </c>
      <c r="E26" s="212" t="s">
        <v>482</v>
      </c>
      <c r="F26" s="212"/>
      <c r="G26" s="212"/>
      <c r="H26" s="212"/>
      <c r="I26" s="212"/>
      <c r="J26" s="212"/>
      <c r="K26" s="212"/>
      <c r="L26" s="212"/>
      <c r="M26" s="212"/>
      <c r="N26" s="342"/>
    </row>
    <row r="27" spans="3:22" ht="66.75" hidden="1" customHeight="1" outlineLevel="1" thickTop="1" thickBot="1">
      <c r="C27" s="331"/>
      <c r="D27" s="356" t="s">
        <v>212</v>
      </c>
      <c r="E27" s="357" t="s">
        <v>213</v>
      </c>
      <c r="F27" s="358"/>
      <c r="G27" s="357" t="s">
        <v>213</v>
      </c>
      <c r="H27" s="358"/>
      <c r="I27" s="357" t="s">
        <v>214</v>
      </c>
      <c r="J27" s="358"/>
      <c r="K27" s="357" t="s">
        <v>214</v>
      </c>
      <c r="L27" s="358"/>
      <c r="M27" s="357" t="s">
        <v>214</v>
      </c>
      <c r="N27" s="359"/>
    </row>
    <row r="28" spans="3:22" ht="35.25" customHeight="1" collapsed="1" thickTop="1" thickBot="1">
      <c r="C28" s="331">
        <v>2</v>
      </c>
      <c r="D28" s="332" t="s">
        <v>483</v>
      </c>
      <c r="E28" s="333"/>
      <c r="F28" s="333"/>
      <c r="G28" s="333"/>
      <c r="H28" s="333"/>
      <c r="I28" s="333"/>
      <c r="J28" s="333"/>
      <c r="K28" s="333"/>
      <c r="L28" s="333"/>
      <c r="M28" s="333"/>
      <c r="N28" s="334"/>
      <c r="P28"/>
    </row>
    <row r="29" spans="3:22" ht="21" customHeight="1" thickTop="1" thickBot="1">
      <c r="C29" s="331"/>
      <c r="D29" s="360" t="s">
        <v>484</v>
      </c>
      <c r="E29" s="361"/>
      <c r="F29" s="361"/>
      <c r="G29" s="361"/>
      <c r="H29" s="361"/>
      <c r="I29" s="361"/>
      <c r="J29" s="361"/>
      <c r="K29" s="361"/>
      <c r="L29" s="361"/>
      <c r="M29" s="361"/>
      <c r="N29" s="362"/>
    </row>
    <row r="30" spans="3:22" ht="78.75" customHeight="1" thickTop="1" thickBot="1">
      <c r="C30" s="331"/>
      <c r="D30" s="363" t="s">
        <v>485</v>
      </c>
      <c r="E30" s="364" t="s">
        <v>486</v>
      </c>
      <c r="F30" s="365"/>
      <c r="G30" s="366"/>
      <c r="H30" s="364" t="s">
        <v>487</v>
      </c>
      <c r="I30" s="365"/>
      <c r="J30" s="364" t="s">
        <v>488</v>
      </c>
      <c r="K30" s="365"/>
      <c r="L30" s="364" t="s">
        <v>489</v>
      </c>
      <c r="M30" s="365"/>
      <c r="N30" s="367"/>
    </row>
    <row r="31" spans="3:22" ht="316.5" customHeight="1" thickTop="1" thickBot="1">
      <c r="C31" s="331"/>
      <c r="D31" s="335" t="s">
        <v>490</v>
      </c>
      <c r="E31" s="368"/>
      <c r="F31" s="369"/>
      <c r="G31" s="369"/>
      <c r="H31" s="369"/>
      <c r="I31" s="369"/>
      <c r="J31" s="369"/>
      <c r="K31" s="369"/>
      <c r="L31" s="369"/>
      <c r="M31" s="369"/>
      <c r="N31" s="370"/>
      <c r="R31"/>
      <c r="S31"/>
      <c r="T31"/>
    </row>
    <row r="32" spans="3:22" ht="65.25" customHeight="1" thickTop="1" thickBot="1">
      <c r="C32" s="331"/>
      <c r="D32" s="371" t="s">
        <v>491</v>
      </c>
      <c r="E32" s="375" t="s">
        <v>492</v>
      </c>
      <c r="F32" s="373"/>
      <c r="G32" s="373"/>
      <c r="H32" s="373"/>
      <c r="I32" s="373"/>
      <c r="J32" s="373"/>
      <c r="K32" s="373"/>
      <c r="L32" s="373"/>
      <c r="M32" s="373"/>
      <c r="N32" s="374"/>
      <c r="V32"/>
    </row>
    <row r="33" spans="3:21" ht="90" customHeight="1" thickTop="1" thickBot="1">
      <c r="C33" s="331"/>
      <c r="D33" s="371"/>
      <c r="E33" s="375" t="s">
        <v>493</v>
      </c>
      <c r="F33" s="373"/>
      <c r="G33" s="373"/>
      <c r="H33" s="373"/>
      <c r="I33" s="373"/>
      <c r="J33" s="373"/>
      <c r="K33" s="373"/>
      <c r="L33" s="373"/>
      <c r="M33" s="373"/>
      <c r="N33" s="374"/>
      <c r="U33" s="376"/>
    </row>
    <row r="34" spans="3:21" ht="90" customHeight="1" thickTop="1" thickBot="1">
      <c r="C34" s="331"/>
      <c r="D34" s="371"/>
      <c r="E34" s="375" t="s">
        <v>494</v>
      </c>
      <c r="F34" s="373"/>
      <c r="G34" s="373"/>
      <c r="H34" s="373"/>
      <c r="I34" s="373"/>
      <c r="J34" s="373"/>
      <c r="K34" s="373"/>
      <c r="L34" s="373"/>
      <c r="M34" s="373"/>
      <c r="N34" s="374"/>
    </row>
    <row r="35" spans="3:21" ht="115.5" customHeight="1" thickTop="1" thickBot="1">
      <c r="C35" s="331"/>
      <c r="D35" s="371"/>
      <c r="E35" s="375" t="s">
        <v>495</v>
      </c>
      <c r="F35" s="373"/>
      <c r="G35" s="373"/>
      <c r="H35" s="373"/>
      <c r="I35" s="373"/>
      <c r="J35" s="373"/>
      <c r="K35" s="373"/>
      <c r="L35" s="373"/>
      <c r="M35" s="373"/>
      <c r="N35" s="374"/>
    </row>
    <row r="36" spans="3:21" ht="126" customHeight="1" thickTop="1" thickBot="1">
      <c r="C36" s="331"/>
      <c r="D36" s="347" t="s">
        <v>496</v>
      </c>
      <c r="E36" s="212" t="s">
        <v>497</v>
      </c>
      <c r="F36" s="212"/>
      <c r="G36" s="212"/>
      <c r="H36" s="212"/>
      <c r="I36" s="212"/>
      <c r="J36" s="212"/>
      <c r="K36" s="212"/>
      <c r="L36" s="212"/>
      <c r="M36" s="212"/>
      <c r="N36" s="342"/>
    </row>
    <row r="37" spans="3:21" ht="46.5" customHeight="1" thickTop="1" thickBot="1">
      <c r="C37" s="331"/>
      <c r="D37" s="347" t="s">
        <v>498</v>
      </c>
      <c r="E37" s="377" t="s">
        <v>499</v>
      </c>
      <c r="F37" s="378"/>
      <c r="G37" s="379"/>
      <c r="H37" s="377" t="s">
        <v>500</v>
      </c>
      <c r="I37" s="378"/>
      <c r="J37" s="377" t="s">
        <v>501</v>
      </c>
      <c r="K37" s="378"/>
      <c r="L37" s="377" t="s">
        <v>502</v>
      </c>
      <c r="M37" s="378"/>
      <c r="N37" s="380"/>
    </row>
    <row r="38" spans="3:21" ht="33.75" customHeight="1" thickTop="1" thickBot="1">
      <c r="C38" s="331"/>
      <c r="D38" s="347" t="s">
        <v>503</v>
      </c>
      <c r="E38" s="344" t="s">
        <v>504</v>
      </c>
      <c r="F38" s="344"/>
      <c r="G38" s="344"/>
      <c r="H38" s="344"/>
      <c r="I38" s="344"/>
      <c r="J38" s="344"/>
      <c r="K38" s="344"/>
      <c r="L38" s="344"/>
      <c r="M38" s="344"/>
      <c r="N38" s="345"/>
    </row>
    <row r="39" spans="3:21" ht="81.75" customHeight="1" thickTop="1" thickBot="1">
      <c r="C39" s="331"/>
      <c r="D39" s="347" t="s">
        <v>505</v>
      </c>
      <c r="E39" s="381" t="s">
        <v>506</v>
      </c>
      <c r="F39" s="382"/>
      <c r="G39" s="382"/>
      <c r="H39" s="382"/>
      <c r="I39" s="382"/>
      <c r="J39" s="382"/>
      <c r="K39" s="382"/>
      <c r="L39" s="382"/>
      <c r="M39" s="382"/>
      <c r="N39" s="383"/>
    </row>
    <row r="40" spans="3:21" ht="47.25" customHeight="1" thickTop="1" thickBot="1">
      <c r="C40" s="331"/>
      <c r="D40" s="384" t="s">
        <v>507</v>
      </c>
      <c r="E40" s="344" t="s">
        <v>508</v>
      </c>
      <c r="F40" s="344"/>
      <c r="G40" s="344"/>
      <c r="H40" s="344"/>
      <c r="I40" s="344"/>
      <c r="J40" s="344"/>
      <c r="K40" s="344"/>
      <c r="L40" s="344"/>
      <c r="M40" s="344"/>
      <c r="N40" s="345"/>
    </row>
    <row r="41" spans="3:21" ht="21" customHeight="1" thickTop="1" thickBot="1">
      <c r="C41" s="331"/>
      <c r="D41" s="385" t="s">
        <v>509</v>
      </c>
      <c r="E41" s="344" t="s">
        <v>510</v>
      </c>
      <c r="F41" s="344"/>
      <c r="G41" s="344"/>
      <c r="H41" s="344" t="s">
        <v>511</v>
      </c>
      <c r="I41" s="344"/>
      <c r="J41" s="344" t="s">
        <v>510</v>
      </c>
      <c r="K41" s="344"/>
      <c r="L41" s="344" t="s">
        <v>511</v>
      </c>
      <c r="M41" s="344"/>
      <c r="N41" s="345"/>
    </row>
    <row r="42" spans="3:21" ht="48.75" customHeight="1" thickTop="1" thickBot="1">
      <c r="C42" s="331"/>
      <c r="D42" s="386"/>
      <c r="E42" s="387">
        <f>50000/10500/0.15</f>
        <v>31.746031746031747</v>
      </c>
      <c r="F42" s="387"/>
      <c r="G42" s="387"/>
      <c r="H42" s="388">
        <v>80</v>
      </c>
      <c r="I42" s="388"/>
      <c r="J42" s="387">
        <f>[2]Лист1!Q322*0.5</f>
        <v>19.553571428571431</v>
      </c>
      <c r="K42" s="387"/>
      <c r="L42" s="388">
        <v>100</v>
      </c>
      <c r="M42" s="388"/>
      <c r="N42" s="389"/>
    </row>
    <row r="43" spans="3:21" ht="35.25" customHeight="1" thickTop="1" thickBot="1">
      <c r="C43" s="331"/>
      <c r="D43" s="384" t="s">
        <v>512</v>
      </c>
      <c r="E43" s="390">
        <f>[2]Лист1!D404*23*300*0.125</f>
        <v>5175</v>
      </c>
      <c r="F43" s="391"/>
      <c r="G43" s="391"/>
      <c r="H43" s="391"/>
      <c r="I43" s="391"/>
      <c r="J43" s="391"/>
      <c r="K43" s="391"/>
      <c r="L43" s="391"/>
      <c r="M43" s="391"/>
      <c r="N43" s="392"/>
    </row>
    <row r="44" spans="3:21" ht="34.5" customHeight="1" thickTop="1" thickBot="1">
      <c r="C44" s="331"/>
      <c r="D44" s="384" t="s">
        <v>513</v>
      </c>
      <c r="E44" s="340">
        <f>[2]Лист1!D404*23*300*0.2</f>
        <v>8280</v>
      </c>
      <c r="F44" s="340"/>
      <c r="G44" s="340"/>
      <c r="H44" s="340">
        <f>E43*0.1</f>
        <v>517.5</v>
      </c>
      <c r="I44" s="340"/>
      <c r="J44" s="340">
        <f>[2]Лист1!D404*23*300/(0.2)*0.6</f>
        <v>124200</v>
      </c>
      <c r="K44" s="340"/>
      <c r="L44" s="391">
        <f>E43*0.1</f>
        <v>517.5</v>
      </c>
      <c r="M44" s="391"/>
      <c r="N44" s="392"/>
    </row>
    <row r="45" spans="3:21" ht="24.75" customHeight="1" thickTop="1" thickBot="1">
      <c r="C45" s="331"/>
      <c r="D45" s="371" t="s">
        <v>514</v>
      </c>
      <c r="E45" s="340">
        <f>E44*E42</f>
        <v>262857.14285714284</v>
      </c>
      <c r="F45" s="340"/>
      <c r="G45" s="340"/>
      <c r="H45" s="340">
        <f>H44*H42</f>
        <v>41400</v>
      </c>
      <c r="I45" s="340"/>
      <c r="J45" s="340">
        <f>J44*J42</f>
        <v>2428553.5714285718</v>
      </c>
      <c r="K45" s="340"/>
      <c r="L45" s="391">
        <f>L44*L42</f>
        <v>51750</v>
      </c>
      <c r="M45" s="391"/>
      <c r="N45" s="392"/>
    </row>
    <row r="46" spans="3:21" ht="23.25" customHeight="1" thickTop="1" thickBot="1">
      <c r="C46" s="331"/>
      <c r="D46" s="393"/>
      <c r="E46" s="394">
        <f>SUM(E45:N45)</f>
        <v>2784560.7142857146</v>
      </c>
      <c r="F46" s="394"/>
      <c r="G46" s="394"/>
      <c r="H46" s="394"/>
      <c r="I46" s="394"/>
      <c r="J46" s="394"/>
      <c r="K46" s="394"/>
      <c r="L46" s="394"/>
      <c r="M46" s="394"/>
      <c r="N46" s="395"/>
    </row>
    <row r="47" spans="3:21" ht="34.5" customHeight="1" thickTop="1" thickBot="1">
      <c r="C47" s="331">
        <v>3</v>
      </c>
      <c r="D47" s="332" t="s">
        <v>515</v>
      </c>
      <c r="E47" s="333"/>
      <c r="F47" s="333"/>
      <c r="G47" s="333"/>
      <c r="H47" s="333"/>
      <c r="I47" s="333"/>
      <c r="J47" s="333"/>
      <c r="K47" s="333"/>
      <c r="L47" s="333"/>
      <c r="M47" s="333"/>
      <c r="N47" s="334"/>
    </row>
    <row r="48" spans="3:21" ht="24.75" customHeight="1" thickTop="1" thickBot="1">
      <c r="C48" s="331"/>
      <c r="D48" s="396" t="s">
        <v>121</v>
      </c>
      <c r="E48" s="397"/>
      <c r="F48" s="397"/>
      <c r="G48" s="397"/>
      <c r="H48" s="397"/>
      <c r="I48" s="397"/>
      <c r="J48" s="397"/>
      <c r="K48" s="397"/>
      <c r="L48" s="397"/>
      <c r="M48" s="397"/>
      <c r="N48" s="398"/>
    </row>
    <row r="49" spans="3:19" ht="32.25" customHeight="1" thickTop="1" thickBot="1">
      <c r="C49" s="331"/>
      <c r="D49" s="384" t="s">
        <v>516</v>
      </c>
      <c r="E49" s="351" t="s">
        <v>517</v>
      </c>
      <c r="F49" s="352"/>
      <c r="G49" s="352"/>
      <c r="H49" s="352"/>
      <c r="I49" s="352"/>
      <c r="J49" s="352"/>
      <c r="K49" s="352"/>
      <c r="L49" s="352"/>
      <c r="M49" s="352"/>
      <c r="N49" s="353"/>
    </row>
    <row r="50" spans="3:19" ht="34.5" customHeight="1" thickTop="1" thickBot="1">
      <c r="C50" s="331"/>
      <c r="D50" s="384" t="s">
        <v>518</v>
      </c>
      <c r="E50" s="399">
        <f>[2]Лист1!D450*0.75*1000000</f>
        <v>5212500</v>
      </c>
      <c r="F50" s="400"/>
      <c r="G50" s="401"/>
      <c r="H50" s="399">
        <f>9.5/1000*28000000</f>
        <v>266000</v>
      </c>
      <c r="I50" s="401"/>
      <c r="J50" s="399">
        <f>[2]Лист1!D499*1.7/0.2</f>
        <v>59500</v>
      </c>
      <c r="K50" s="401"/>
      <c r="L50" s="399">
        <f>[2]Лист1!D585*[2]Лист1!D547/1000*1.2*0.95</f>
        <v>175384.43999999994</v>
      </c>
      <c r="M50" s="400"/>
      <c r="N50" s="402"/>
      <c r="S50" s="403"/>
    </row>
    <row r="51" spans="3:19" ht="34.5" hidden="1" customHeight="1" outlineLevel="1" thickTop="1" thickBot="1">
      <c r="C51" s="331"/>
      <c r="D51" s="384"/>
      <c r="E51" s="404"/>
      <c r="F51" s="405"/>
      <c r="G51" s="405"/>
      <c r="H51" s="405"/>
      <c r="I51" s="405"/>
      <c r="J51" s="405"/>
      <c r="K51" s="405"/>
      <c r="L51" s="405"/>
      <c r="M51" s="405"/>
      <c r="N51" s="406"/>
    </row>
    <row r="52" spans="3:19" ht="24.75" hidden="1" customHeight="1" outlineLevel="1" thickTop="1" thickBot="1">
      <c r="C52" s="331"/>
      <c r="D52" s="384"/>
      <c r="E52" s="407"/>
      <c r="F52" s="407"/>
      <c r="G52" s="407"/>
      <c r="H52" s="407"/>
      <c r="I52" s="407"/>
      <c r="J52" s="407"/>
      <c r="K52" s="407"/>
      <c r="L52" s="407"/>
      <c r="M52" s="407"/>
      <c r="N52" s="408"/>
    </row>
    <row r="53" spans="3:19" ht="24.75" hidden="1" customHeight="1" outlineLevel="1" thickTop="1" thickBot="1">
      <c r="C53" s="331"/>
      <c r="D53" s="409"/>
      <c r="E53" s="410"/>
      <c r="F53" s="410"/>
      <c r="G53" s="411"/>
      <c r="H53" s="411"/>
      <c r="I53" s="411"/>
      <c r="J53" s="411"/>
      <c r="K53" s="411"/>
      <c r="L53" s="411"/>
      <c r="M53" s="411"/>
      <c r="N53" s="412"/>
    </row>
    <row r="54" spans="3:19" ht="24.75" customHeight="1" collapsed="1" thickTop="1" thickBot="1">
      <c r="C54" s="331"/>
      <c r="D54" s="384" t="s">
        <v>519</v>
      </c>
      <c r="E54" s="413">
        <f>E50*E42</f>
        <v>165476190.47619048</v>
      </c>
      <c r="F54" s="414"/>
      <c r="G54" s="415"/>
      <c r="H54" s="413">
        <f>H50*H42</f>
        <v>21280000</v>
      </c>
      <c r="I54" s="415"/>
      <c r="J54" s="413">
        <f>J50*J42</f>
        <v>1163437.5000000002</v>
      </c>
      <c r="K54" s="415"/>
      <c r="L54" s="413">
        <f>L50*L42</f>
        <v>17538443.999999993</v>
      </c>
      <c r="M54" s="414"/>
      <c r="N54" s="416"/>
    </row>
    <row r="55" spans="3:19" ht="21" customHeight="1" thickTop="1" thickBot="1">
      <c r="C55" s="331"/>
      <c r="D55" s="384" t="s">
        <v>520</v>
      </c>
      <c r="E55" s="417">
        <v>0.1</v>
      </c>
      <c r="F55" s="417"/>
      <c r="G55" s="417"/>
      <c r="H55" s="417"/>
      <c r="I55" s="417"/>
      <c r="J55" s="417"/>
      <c r="K55" s="417"/>
      <c r="L55" s="417"/>
      <c r="M55" s="417"/>
      <c r="N55" s="418"/>
    </row>
    <row r="56" spans="3:19" ht="24.75" customHeight="1" thickTop="1" thickBot="1">
      <c r="C56" s="331"/>
      <c r="D56" s="384" t="s">
        <v>521</v>
      </c>
      <c r="E56" s="419">
        <f>E54+H54+J54+L54</f>
        <v>205458071.97619048</v>
      </c>
      <c r="F56" s="419"/>
      <c r="G56" s="419"/>
      <c r="H56" s="419"/>
      <c r="I56" s="419"/>
      <c r="J56" s="419"/>
      <c r="K56" s="419"/>
      <c r="L56" s="419"/>
      <c r="M56" s="419"/>
      <c r="N56" s="420"/>
    </row>
    <row r="57" spans="3:19" ht="24.75" hidden="1" customHeight="1" outlineLevel="1" thickTop="1" thickBot="1">
      <c r="C57" s="331"/>
      <c r="D57" s="384"/>
      <c r="E57" s="421"/>
      <c r="F57" s="421"/>
      <c r="G57" s="421"/>
      <c r="H57" s="421"/>
      <c r="I57" s="421"/>
      <c r="J57" s="421"/>
      <c r="K57" s="421"/>
      <c r="L57" s="421"/>
      <c r="M57" s="421"/>
      <c r="N57" s="422"/>
    </row>
    <row r="58" spans="3:19" ht="27" customHeight="1" collapsed="1" thickTop="1" thickBot="1">
      <c r="C58" s="331"/>
      <c r="D58" s="354" t="s">
        <v>522</v>
      </c>
      <c r="E58" s="344"/>
      <c r="F58" s="344"/>
      <c r="G58" s="344"/>
      <c r="H58" s="344"/>
      <c r="I58" s="344"/>
      <c r="J58" s="344"/>
      <c r="K58" s="344"/>
      <c r="L58" s="344"/>
      <c r="M58" s="344"/>
      <c r="N58" s="345"/>
    </row>
    <row r="59" spans="3:19" ht="32.25" customHeight="1" thickTop="1" thickBot="1">
      <c r="C59" s="331"/>
      <c r="D59" s="423" t="s">
        <v>523</v>
      </c>
      <c r="E59" s="424"/>
      <c r="F59" s="424" t="s">
        <v>524</v>
      </c>
      <c r="G59" s="424" t="s">
        <v>525</v>
      </c>
      <c r="H59" s="424" t="s">
        <v>526</v>
      </c>
      <c r="I59" s="424"/>
      <c r="J59" s="425" t="s">
        <v>527</v>
      </c>
      <c r="K59" s="425"/>
      <c r="L59" s="425"/>
      <c r="M59" s="425"/>
      <c r="N59" s="426"/>
      <c r="S59" s="403"/>
    </row>
    <row r="60" spans="3:19" ht="40.5" customHeight="1" thickTop="1" thickBot="1">
      <c r="C60" s="331"/>
      <c r="D60" s="427" t="s">
        <v>528</v>
      </c>
      <c r="E60" s="425"/>
      <c r="F60" s="428">
        <f>'[2]Trade_Map_-_Список_импортеров_д'!C58*1000</f>
        <v>194000</v>
      </c>
      <c r="G60" s="428">
        <f>'[2]Trade_Map_-_Список_импортеров_д'!D58*1000</f>
        <v>298000</v>
      </c>
      <c r="H60" s="428">
        <f>'[2]Trade_Map_-_Список_импортеров_д'!E58*1000</f>
        <v>440000</v>
      </c>
      <c r="I60" s="429"/>
      <c r="J60" s="430">
        <f>AVERAGE(F60:H60)</f>
        <v>310666.66666666669</v>
      </c>
      <c r="K60" s="424"/>
      <c r="L60" s="424"/>
      <c r="M60" s="424"/>
      <c r="N60" s="431"/>
    </row>
    <row r="61" spans="3:19" ht="38.25" customHeight="1" thickTop="1" thickBot="1">
      <c r="C61" s="331"/>
      <c r="D61" s="427" t="s">
        <v>529</v>
      </c>
      <c r="E61" s="428"/>
      <c r="F61" s="428">
        <f>'[2]Trade_Map_-_Список_экспортеров_'!C43*1000</f>
        <v>337000</v>
      </c>
      <c r="G61" s="428">
        <f>'[2]Trade_Map_-_Список_экспортеров_'!D43*1000</f>
        <v>496000</v>
      </c>
      <c r="H61" s="428">
        <f>'[2]Trade_Map_-_Список_экспортеров_'!E43*1000</f>
        <v>488000</v>
      </c>
      <c r="I61" s="432"/>
      <c r="J61" s="430">
        <f>AVERAGE(F61:H61)</f>
        <v>440333.33333333331</v>
      </c>
      <c r="K61" s="424"/>
      <c r="L61" s="424"/>
      <c r="M61" s="424"/>
      <c r="N61" s="431"/>
    </row>
    <row r="62" spans="3:19" ht="37.5" customHeight="1" thickTop="1" thickBot="1">
      <c r="C62" s="331"/>
      <c r="D62" s="427" t="s">
        <v>530</v>
      </c>
      <c r="E62" s="433" t="s">
        <v>531</v>
      </c>
      <c r="F62" s="433"/>
      <c r="G62" s="433"/>
      <c r="H62" s="433"/>
      <c r="I62" s="433"/>
      <c r="J62" s="433"/>
      <c r="K62" s="433"/>
      <c r="L62" s="433"/>
      <c r="M62" s="433"/>
      <c r="N62" s="434"/>
    </row>
    <row r="63" spans="3:19" ht="37.5" customHeight="1" thickTop="1" thickBot="1">
      <c r="C63" s="331"/>
      <c r="D63" s="427" t="s">
        <v>521</v>
      </c>
      <c r="E63" s="435">
        <f>(H60+H61)</f>
        <v>928000</v>
      </c>
      <c r="F63" s="352"/>
      <c r="G63" s="352"/>
      <c r="H63" s="352"/>
      <c r="I63" s="352"/>
      <c r="J63" s="352"/>
      <c r="K63" s="352"/>
      <c r="L63" s="352"/>
      <c r="M63" s="352"/>
      <c r="N63" s="353"/>
    </row>
    <row r="64" spans="3:19" ht="21" customHeight="1" thickTop="1" thickBot="1">
      <c r="C64" s="331"/>
      <c r="D64" s="396" t="s">
        <v>122</v>
      </c>
      <c r="E64" s="397"/>
      <c r="F64" s="397"/>
      <c r="G64" s="397"/>
      <c r="H64" s="397"/>
      <c r="I64" s="397"/>
      <c r="J64" s="397"/>
      <c r="K64" s="397"/>
      <c r="L64" s="397"/>
      <c r="M64" s="397"/>
      <c r="N64" s="398"/>
    </row>
    <row r="65" spans="3:14" ht="24.75" hidden="1" customHeight="1" outlineLevel="1" thickTop="1" thickBot="1">
      <c r="C65" s="331"/>
      <c r="D65" s="384" t="s">
        <v>247</v>
      </c>
      <c r="E65" s="344" t="str">
        <f>E49</f>
        <v>Construction complex, forecast of required housing construction of 28 million sq. m.</v>
      </c>
      <c r="F65" s="344"/>
      <c r="G65" s="344"/>
      <c r="H65" s="344"/>
      <c r="I65" s="344"/>
      <c r="J65" s="344"/>
      <c r="K65" s="344"/>
      <c r="L65" s="344"/>
      <c r="M65" s="344"/>
      <c r="N65" s="345"/>
    </row>
    <row r="66" spans="3:14" ht="24.75" hidden="1" customHeight="1" outlineLevel="1" thickTop="1" thickBot="1">
      <c r="C66" s="331"/>
      <c r="D66" s="384" t="s">
        <v>262</v>
      </c>
      <c r="E66" s="436" t="s">
        <v>263</v>
      </c>
      <c r="F66" s="436"/>
      <c r="G66" s="436" t="s">
        <v>264</v>
      </c>
      <c r="H66" s="436" t="s">
        <v>265</v>
      </c>
      <c r="I66" s="436"/>
      <c r="J66" s="436" t="s">
        <v>266</v>
      </c>
      <c r="K66" s="425"/>
      <c r="L66" s="425"/>
      <c r="M66" s="425"/>
      <c r="N66" s="426"/>
    </row>
    <row r="67" spans="3:14" ht="29.25" hidden="1" customHeight="1" outlineLevel="1" thickTop="1" thickBot="1">
      <c r="C67" s="331"/>
      <c r="D67" s="384" t="s">
        <v>267</v>
      </c>
      <c r="E67" s="437"/>
      <c r="F67" s="437"/>
      <c r="G67" s="437"/>
      <c r="H67" s="437"/>
      <c r="I67" s="437"/>
      <c r="J67" s="437"/>
      <c r="K67" s="411"/>
      <c r="L67" s="411"/>
      <c r="M67" s="411"/>
      <c r="N67" s="412"/>
    </row>
    <row r="68" spans="3:14" ht="24.75" hidden="1" customHeight="1" outlineLevel="1" thickTop="1" thickBot="1">
      <c r="C68" s="331"/>
      <c r="D68" s="347" t="s">
        <v>268</v>
      </c>
      <c r="E68" s="436"/>
      <c r="F68" s="436"/>
      <c r="G68" s="436"/>
      <c r="H68" s="436"/>
      <c r="I68" s="436"/>
      <c r="J68" s="436"/>
      <c r="K68" s="425"/>
      <c r="L68" s="425"/>
      <c r="M68" s="425"/>
      <c r="N68" s="426"/>
    </row>
    <row r="69" spans="3:14" ht="36" hidden="1" customHeight="1" outlineLevel="1" thickTop="1" thickBot="1">
      <c r="C69" s="331"/>
      <c r="D69" s="384" t="s">
        <v>269</v>
      </c>
      <c r="E69" s="436"/>
      <c r="F69" s="436"/>
      <c r="G69" s="436"/>
      <c r="H69" s="436"/>
      <c r="I69" s="436"/>
      <c r="J69" s="436"/>
      <c r="K69" s="425"/>
      <c r="L69" s="425"/>
      <c r="M69" s="425"/>
      <c r="N69" s="426"/>
    </row>
    <row r="70" spans="3:14" ht="24.75" hidden="1" customHeight="1" outlineLevel="1" thickTop="1" thickBot="1">
      <c r="C70" s="331"/>
      <c r="D70" s="384" t="s">
        <v>251</v>
      </c>
      <c r="E70" s="438">
        <v>0.05</v>
      </c>
      <c r="F70" s="438"/>
      <c r="G70" s="438">
        <v>0.05</v>
      </c>
      <c r="H70" s="438">
        <v>0.05</v>
      </c>
      <c r="I70" s="438"/>
      <c r="J70" s="438">
        <v>0.05</v>
      </c>
      <c r="K70" s="425"/>
      <c r="L70" s="425"/>
      <c r="M70" s="425"/>
      <c r="N70" s="426"/>
    </row>
    <row r="71" spans="3:14" ht="24.75" hidden="1" customHeight="1" outlineLevel="1" thickTop="1" thickBot="1">
      <c r="C71" s="331"/>
      <c r="D71" s="384" t="s">
        <v>270</v>
      </c>
      <c r="E71" s="436"/>
      <c r="F71" s="436"/>
      <c r="G71" s="436"/>
      <c r="H71" s="436"/>
      <c r="I71" s="436"/>
      <c r="J71" s="436"/>
      <c r="K71" s="425"/>
      <c r="L71" s="425"/>
      <c r="M71" s="425"/>
      <c r="N71" s="426"/>
    </row>
    <row r="72" spans="3:14" ht="24.75" hidden="1" customHeight="1" outlineLevel="1" thickTop="1" thickBot="1">
      <c r="C72" s="331"/>
      <c r="D72" s="384" t="s">
        <v>271</v>
      </c>
      <c r="E72" s="437">
        <f>E67*E68*$E$42</f>
        <v>0</v>
      </c>
      <c r="F72" s="437"/>
      <c r="G72" s="437">
        <f>G67*G68*$E$42</f>
        <v>0</v>
      </c>
      <c r="H72" s="437">
        <f>H67*H68*$E$42</f>
        <v>0</v>
      </c>
      <c r="I72" s="437"/>
      <c r="J72" s="437">
        <f>J67*J68*$E$42</f>
        <v>0</v>
      </c>
      <c r="K72" s="439"/>
      <c r="L72" s="439"/>
      <c r="M72" s="439"/>
      <c r="N72" s="440"/>
    </row>
    <row r="73" spans="3:14" ht="24.75" hidden="1" customHeight="1" outlineLevel="1" thickTop="1" thickBot="1">
      <c r="C73" s="331"/>
      <c r="D73" s="384" t="s">
        <v>272</v>
      </c>
      <c r="E73" s="340">
        <f>E72</f>
        <v>0</v>
      </c>
      <c r="F73" s="340"/>
      <c r="G73" s="340"/>
      <c r="H73" s="340"/>
      <c r="I73" s="340"/>
      <c r="J73" s="340"/>
      <c r="K73" s="439"/>
      <c r="L73" s="439"/>
      <c r="M73" s="439"/>
      <c r="N73" s="440"/>
    </row>
    <row r="74" spans="3:14" ht="28.5" hidden="1" customHeight="1" outlineLevel="1" collapsed="1" thickTop="1" thickBot="1">
      <c r="C74" s="331"/>
      <c r="D74" s="354" t="s">
        <v>273</v>
      </c>
      <c r="E74" s="344"/>
      <c r="F74" s="344"/>
      <c r="G74" s="344"/>
      <c r="H74" s="344"/>
      <c r="I74" s="344"/>
      <c r="J74" s="344"/>
      <c r="K74" s="344"/>
      <c r="L74" s="344"/>
      <c r="M74" s="344"/>
      <c r="N74" s="345"/>
    </row>
    <row r="75" spans="3:14" ht="28.5" hidden="1" customHeight="1" outlineLevel="1" thickTop="1" thickBot="1">
      <c r="C75" s="331"/>
      <c r="D75" s="423" t="s">
        <v>274</v>
      </c>
      <c r="E75" s="424"/>
      <c r="F75" s="424">
        <v>2017</v>
      </c>
      <c r="G75" s="424">
        <v>2018</v>
      </c>
      <c r="H75" s="424">
        <v>2019</v>
      </c>
      <c r="I75" s="424"/>
      <c r="J75" s="425" t="s">
        <v>256</v>
      </c>
      <c r="K75" s="425"/>
      <c r="L75" s="425"/>
      <c r="M75" s="425"/>
      <c r="N75" s="426"/>
    </row>
    <row r="76" spans="3:14" ht="24" hidden="1" customHeight="1" outlineLevel="1" thickTop="1" thickBot="1">
      <c r="C76" s="331"/>
      <c r="D76" s="427" t="s">
        <v>275</v>
      </c>
      <c r="E76" s="424"/>
      <c r="F76" s="441"/>
      <c r="G76" s="441"/>
      <c r="H76" s="441"/>
      <c r="I76" s="424"/>
      <c r="J76" s="442"/>
      <c r="K76" s="424"/>
      <c r="L76" s="424"/>
      <c r="M76" s="424"/>
      <c r="N76" s="431"/>
    </row>
    <row r="77" spans="3:14" ht="20.25" hidden="1" customHeight="1" outlineLevel="1" thickTop="1" thickBot="1">
      <c r="C77" s="331"/>
      <c r="D77" s="427" t="s">
        <v>276</v>
      </c>
      <c r="F77" s="441"/>
      <c r="G77" s="441"/>
      <c r="H77" s="441"/>
      <c r="I77" s="424"/>
      <c r="J77" s="442"/>
      <c r="K77" s="424"/>
      <c r="L77" s="424"/>
      <c r="M77" s="424"/>
      <c r="N77" s="431"/>
    </row>
    <row r="78" spans="3:14" ht="24" hidden="1" customHeight="1" outlineLevel="1" thickTop="1" thickBot="1">
      <c r="C78" s="331"/>
      <c r="D78" s="427" t="s">
        <v>277</v>
      </c>
      <c r="E78" s="443"/>
      <c r="F78" s="441"/>
      <c r="G78" s="441"/>
      <c r="H78" s="441"/>
      <c r="I78" s="424"/>
      <c r="J78" s="442"/>
      <c r="K78" s="424"/>
      <c r="L78" s="424"/>
      <c r="M78" s="424"/>
      <c r="N78" s="431"/>
    </row>
    <row r="79" spans="3:14" ht="19.5" hidden="1" customHeight="1" outlineLevel="1" thickTop="1" thickBot="1">
      <c r="C79" s="331"/>
      <c r="D79" s="427" t="s">
        <v>278</v>
      </c>
      <c r="E79" s="443"/>
      <c r="F79" s="441"/>
      <c r="G79" s="441"/>
      <c r="H79" s="441"/>
      <c r="I79" s="424"/>
      <c r="J79" s="442"/>
      <c r="K79" s="424"/>
      <c r="L79" s="424"/>
      <c r="M79" s="424"/>
      <c r="N79" s="431"/>
    </row>
    <row r="80" spans="3:14" ht="40.5" hidden="1" customHeight="1" outlineLevel="1" thickTop="1" thickBot="1">
      <c r="C80" s="331"/>
      <c r="D80" s="427" t="s">
        <v>279</v>
      </c>
      <c r="E80" s="424"/>
      <c r="F80" s="424"/>
      <c r="G80" s="424"/>
      <c r="H80" s="424"/>
      <c r="I80" s="424"/>
      <c r="J80" s="442"/>
      <c r="K80" s="424"/>
      <c r="L80" s="424"/>
      <c r="M80" s="424"/>
      <c r="N80" s="431"/>
    </row>
    <row r="81" spans="3:14" ht="21" hidden="1" customHeight="1" outlineLevel="1" thickTop="1" thickBot="1">
      <c r="C81" s="331"/>
      <c r="D81" s="427" t="s">
        <v>280</v>
      </c>
      <c r="E81" s="424"/>
      <c r="F81" s="424"/>
      <c r="G81" s="424"/>
      <c r="H81" s="424"/>
      <c r="I81" s="424"/>
      <c r="J81" s="442"/>
      <c r="K81" s="424"/>
      <c r="L81" s="424"/>
      <c r="M81" s="424"/>
      <c r="N81" s="431"/>
    </row>
    <row r="82" spans="3:14" ht="21" hidden="1" customHeight="1" outlineLevel="1" thickTop="1" thickBot="1">
      <c r="C82" s="331"/>
      <c r="D82" s="427" t="s">
        <v>281</v>
      </c>
      <c r="E82" s="424"/>
      <c r="F82" s="424"/>
      <c r="G82" s="424"/>
      <c r="H82" s="424"/>
      <c r="I82" s="424"/>
      <c r="J82" s="442"/>
      <c r="K82" s="424"/>
      <c r="L82" s="424"/>
      <c r="M82" s="424"/>
      <c r="N82" s="431"/>
    </row>
    <row r="83" spans="3:14" ht="21" hidden="1" customHeight="1" outlineLevel="1" thickTop="1" thickBot="1">
      <c r="C83" s="331"/>
      <c r="D83" s="427" t="s">
        <v>282</v>
      </c>
      <c r="E83" s="424"/>
      <c r="F83" s="424"/>
      <c r="G83" s="424"/>
      <c r="H83" s="424"/>
      <c r="I83" s="424"/>
      <c r="J83" s="442"/>
      <c r="K83" s="424"/>
      <c r="L83" s="424"/>
      <c r="M83" s="424"/>
      <c r="N83" s="431"/>
    </row>
    <row r="84" spans="3:14" ht="21" hidden="1" customHeight="1" outlineLevel="1" thickTop="1" thickBot="1">
      <c r="C84" s="331"/>
      <c r="D84" s="427" t="s">
        <v>283</v>
      </c>
      <c r="E84" s="424"/>
      <c r="F84" s="424"/>
      <c r="G84" s="424"/>
      <c r="H84" s="424"/>
      <c r="I84" s="424"/>
      <c r="J84" s="442"/>
      <c r="K84" s="424"/>
      <c r="L84" s="424"/>
      <c r="M84" s="424"/>
      <c r="N84" s="431"/>
    </row>
    <row r="85" spans="3:14" ht="30.75" hidden="1" customHeight="1" outlineLevel="1" thickTop="1" thickBot="1">
      <c r="C85" s="331"/>
      <c r="D85" s="427" t="s">
        <v>284</v>
      </c>
      <c r="E85" s="212"/>
      <c r="F85" s="212"/>
      <c r="G85" s="212"/>
      <c r="H85" s="212"/>
      <c r="I85" s="212"/>
      <c r="J85" s="212"/>
      <c r="K85" s="212"/>
      <c r="L85" s="212"/>
      <c r="M85" s="212"/>
      <c r="N85" s="342"/>
    </row>
    <row r="86" spans="3:14" ht="30" hidden="1" customHeight="1" outlineLevel="1" collapsed="1" thickTop="1" thickBot="1">
      <c r="C86" s="331"/>
      <c r="D86" s="427" t="s">
        <v>285</v>
      </c>
      <c r="E86" s="355">
        <f>SUM(J76:J84)</f>
        <v>0</v>
      </c>
      <c r="F86" s="355"/>
      <c r="G86" s="212"/>
      <c r="H86" s="212"/>
      <c r="I86" s="212"/>
      <c r="J86" s="212"/>
      <c r="K86" s="212"/>
      <c r="L86" s="212"/>
      <c r="M86" s="212"/>
      <c r="N86" s="342"/>
    </row>
    <row r="87" spans="3:14" ht="21" hidden="1" customHeight="1" outlineLevel="1" thickTop="1" thickBot="1">
      <c r="C87" s="331"/>
      <c r="D87" s="444" t="s">
        <v>286</v>
      </c>
      <c r="E87" s="445"/>
      <c r="F87" s="445"/>
      <c r="G87" s="445"/>
      <c r="H87" s="445"/>
      <c r="I87" s="445"/>
      <c r="J87" s="445"/>
      <c r="K87" s="445"/>
      <c r="L87" s="445"/>
      <c r="M87" s="445"/>
      <c r="N87" s="446"/>
    </row>
    <row r="88" spans="3:14" ht="24.75" hidden="1" customHeight="1" outlineLevel="1" thickTop="1" thickBot="1">
      <c r="C88" s="331"/>
      <c r="D88" s="384" t="s">
        <v>287</v>
      </c>
      <c r="E88" s="425"/>
      <c r="F88" s="425"/>
      <c r="G88" s="425"/>
      <c r="H88" s="425"/>
      <c r="I88" s="425"/>
      <c r="J88" s="425"/>
      <c r="K88" s="425"/>
      <c r="L88" s="425"/>
      <c r="M88" s="425"/>
      <c r="N88" s="426"/>
    </row>
    <row r="89" spans="3:14" ht="24.75" hidden="1" customHeight="1" outlineLevel="1" thickTop="1" thickBot="1">
      <c r="C89" s="331"/>
      <c r="D89" s="384" t="s">
        <v>288</v>
      </c>
      <c r="E89" s="425"/>
      <c r="F89" s="425"/>
      <c r="G89" s="425"/>
      <c r="H89" s="425"/>
      <c r="I89" s="425"/>
      <c r="J89" s="425"/>
      <c r="K89" s="425"/>
      <c r="L89" s="425"/>
      <c r="M89" s="425"/>
      <c r="N89" s="426"/>
    </row>
    <row r="90" spans="3:14" ht="24.75" hidden="1" customHeight="1" outlineLevel="1" thickTop="1" thickBot="1">
      <c r="C90" s="331"/>
      <c r="D90" s="347" t="s">
        <v>289</v>
      </c>
      <c r="E90" s="425"/>
      <c r="F90" s="425"/>
      <c r="G90" s="425"/>
      <c r="H90" s="425"/>
      <c r="I90" s="425"/>
      <c r="J90" s="425"/>
      <c r="K90" s="425"/>
      <c r="L90" s="425"/>
      <c r="M90" s="425"/>
      <c r="N90" s="426"/>
    </row>
    <row r="91" spans="3:14" ht="36" hidden="1" customHeight="1" outlineLevel="1" thickTop="1" thickBot="1">
      <c r="C91" s="331"/>
      <c r="D91" s="384" t="s">
        <v>269</v>
      </c>
      <c r="E91" s="425"/>
      <c r="F91" s="425"/>
      <c r="G91" s="425"/>
      <c r="H91" s="425"/>
      <c r="I91" s="425"/>
      <c r="J91" s="425"/>
      <c r="K91" s="425"/>
      <c r="L91" s="425"/>
      <c r="M91" s="425"/>
      <c r="N91" s="426"/>
    </row>
    <row r="92" spans="3:14" ht="24.75" hidden="1" customHeight="1" outlineLevel="1" thickTop="1" thickBot="1">
      <c r="C92" s="331"/>
      <c r="D92" s="384" t="s">
        <v>251</v>
      </c>
      <c r="E92" s="425"/>
      <c r="F92" s="425"/>
      <c r="G92" s="425"/>
      <c r="H92" s="425"/>
      <c r="I92" s="425"/>
      <c r="J92" s="425"/>
      <c r="K92" s="425"/>
      <c r="L92" s="425"/>
      <c r="M92" s="425"/>
      <c r="N92" s="426"/>
    </row>
    <row r="93" spans="3:14" ht="24.75" hidden="1" customHeight="1" outlineLevel="1" thickTop="1" thickBot="1">
      <c r="C93" s="331"/>
      <c r="D93" s="384" t="s">
        <v>270</v>
      </c>
      <c r="E93" s="425"/>
      <c r="F93" s="425"/>
      <c r="G93" s="425"/>
      <c r="H93" s="425"/>
      <c r="I93" s="425"/>
      <c r="J93" s="425"/>
      <c r="K93" s="425"/>
      <c r="L93" s="425"/>
      <c r="M93" s="425"/>
      <c r="N93" s="426"/>
    </row>
    <row r="94" spans="3:14" ht="24.75" hidden="1" customHeight="1" outlineLevel="1" thickTop="1" thickBot="1">
      <c r="C94" s="331"/>
      <c r="D94" s="384" t="s">
        <v>271</v>
      </c>
      <c r="E94" s="340"/>
      <c r="F94" s="340"/>
      <c r="G94" s="340"/>
      <c r="H94" s="340"/>
      <c r="I94" s="340"/>
      <c r="J94" s="340"/>
      <c r="K94" s="340"/>
      <c r="L94" s="340"/>
      <c r="M94" s="340"/>
      <c r="N94" s="341"/>
    </row>
    <row r="95" spans="3:14" ht="21" customHeight="1" collapsed="1" thickTop="1" thickBot="1">
      <c r="C95" s="331"/>
      <c r="D95" s="447" t="s">
        <v>532</v>
      </c>
      <c r="E95" s="448"/>
      <c r="F95" s="448"/>
      <c r="G95" s="448"/>
      <c r="H95" s="448"/>
      <c r="I95" s="448"/>
      <c r="J95" s="448"/>
      <c r="K95" s="448"/>
      <c r="L95" s="448"/>
      <c r="M95" s="448"/>
      <c r="N95" s="449"/>
    </row>
    <row r="96" spans="3:14" ht="66.75" hidden="1" customHeight="1" outlineLevel="1" thickTop="1" thickBot="1">
      <c r="C96" s="331"/>
      <c r="D96" s="427" t="s">
        <v>291</v>
      </c>
      <c r="E96" s="344"/>
      <c r="F96" s="344"/>
      <c r="G96" s="344"/>
      <c r="H96" s="344"/>
      <c r="I96" s="344"/>
      <c r="J96" s="344"/>
      <c r="K96" s="344"/>
      <c r="L96" s="344"/>
      <c r="M96" s="344"/>
      <c r="N96" s="345"/>
    </row>
    <row r="97" spans="3:19" ht="74.25" hidden="1" customHeight="1" outlineLevel="1" thickTop="1" thickBot="1">
      <c r="C97" s="331"/>
      <c r="D97" s="423" t="s">
        <v>292</v>
      </c>
      <c r="E97" s="212"/>
      <c r="F97" s="212"/>
      <c r="G97" s="212"/>
      <c r="H97" s="212"/>
      <c r="I97" s="212"/>
      <c r="J97" s="212"/>
      <c r="K97" s="212"/>
      <c r="L97" s="212"/>
      <c r="M97" s="212"/>
      <c r="N97" s="342"/>
    </row>
    <row r="98" spans="3:19" ht="24.75" customHeight="1" collapsed="1" thickTop="1" thickBot="1">
      <c r="C98" s="331"/>
      <c r="D98" s="450" t="s">
        <v>533</v>
      </c>
      <c r="E98" s="451">
        <f>E63</f>
        <v>928000</v>
      </c>
      <c r="F98" s="451"/>
      <c r="G98" s="451"/>
      <c r="H98" s="451"/>
      <c r="I98" s="451"/>
      <c r="J98" s="451">
        <f>E56</f>
        <v>205458071.97619048</v>
      </c>
      <c r="K98" s="451"/>
      <c r="L98" s="451"/>
      <c r="M98" s="451"/>
      <c r="N98" s="452"/>
    </row>
    <row r="99" spans="3:19" ht="36.75" customHeight="1" thickTop="1" thickBot="1">
      <c r="C99" s="331"/>
      <c r="D99" s="450" t="s">
        <v>534</v>
      </c>
      <c r="E99" s="453">
        <v>0.05</v>
      </c>
      <c r="F99" s="453"/>
      <c r="G99" s="453"/>
      <c r="H99" s="453"/>
      <c r="I99" s="453"/>
      <c r="J99" s="453">
        <f>1-E99</f>
        <v>0.95</v>
      </c>
      <c r="K99" s="453"/>
      <c r="L99" s="453"/>
      <c r="M99" s="453"/>
      <c r="N99" s="454"/>
    </row>
    <row r="100" spans="3:19" ht="21.75" customHeight="1" thickTop="1" thickBot="1">
      <c r="C100" s="331"/>
      <c r="D100" s="455" t="s">
        <v>535</v>
      </c>
      <c r="E100" s="456">
        <f>E99*$E$46/E98</f>
        <v>0.1500302108990148</v>
      </c>
      <c r="F100" s="456"/>
      <c r="G100" s="456"/>
      <c r="H100" s="456"/>
      <c r="I100" s="456"/>
      <c r="J100" s="456">
        <f>J99*$E$46/J98</f>
        <v>1.2875292039526113E-2</v>
      </c>
      <c r="K100" s="456"/>
      <c r="L100" s="456"/>
      <c r="M100" s="456"/>
      <c r="N100" s="457"/>
    </row>
    <row r="101" spans="3:19" ht="35.25" thickTop="1" thickBot="1">
      <c r="C101" s="331">
        <v>4</v>
      </c>
      <c r="D101" s="332" t="s">
        <v>536</v>
      </c>
      <c r="E101" s="333"/>
      <c r="F101" s="333"/>
      <c r="G101" s="333"/>
      <c r="H101" s="333"/>
      <c r="I101" s="333"/>
      <c r="J101" s="333"/>
      <c r="K101" s="333"/>
      <c r="L101" s="333"/>
      <c r="M101" s="333"/>
      <c r="N101" s="334"/>
      <c r="O101" s="318" t="s">
        <v>537</v>
      </c>
    </row>
    <row r="102" spans="3:19" ht="35.25" customHeight="1" thickTop="1" thickBot="1">
      <c r="C102" s="331"/>
      <c r="D102" s="423" t="s">
        <v>538</v>
      </c>
      <c r="E102" s="212" t="s">
        <v>539</v>
      </c>
      <c r="F102" s="212"/>
      <c r="G102" s="212"/>
      <c r="H102" s="212"/>
      <c r="I102" s="212"/>
      <c r="J102" s="212"/>
      <c r="K102" s="212"/>
      <c r="L102" s="212"/>
      <c r="M102" s="212"/>
      <c r="N102" s="342"/>
    </row>
    <row r="103" spans="3:19" ht="48.75" hidden="1" customHeight="1" outlineLevel="1" thickTop="1" thickBot="1">
      <c r="C103" s="331"/>
      <c r="D103" s="347" t="s">
        <v>299</v>
      </c>
      <c r="E103" s="458"/>
      <c r="F103" s="459"/>
      <c r="G103" s="460"/>
      <c r="H103" s="458"/>
      <c r="I103" s="459"/>
      <c r="J103" s="460"/>
      <c r="K103" s="458"/>
      <c r="L103" s="459"/>
      <c r="M103" s="459"/>
      <c r="N103" s="461"/>
    </row>
    <row r="104" spans="3:19" ht="38.25" customHeight="1" collapsed="1" thickTop="1" thickBot="1">
      <c r="C104" s="331"/>
      <c r="D104" s="427" t="s">
        <v>540</v>
      </c>
      <c r="E104" s="212" t="s">
        <v>541</v>
      </c>
      <c r="F104" s="212"/>
      <c r="G104" s="212"/>
      <c r="H104" s="462" t="str">
        <f>H117</f>
        <v>900 plates per day</v>
      </c>
      <c r="I104" s="212"/>
      <c r="J104" s="212"/>
      <c r="K104" s="463"/>
      <c r="L104" s="463"/>
      <c r="M104" s="463"/>
      <c r="N104" s="464"/>
      <c r="S104"/>
    </row>
    <row r="105" spans="3:19" ht="26.25" hidden="1" customHeight="1" outlineLevel="1" thickTop="1" thickBot="1">
      <c r="C105" s="331"/>
      <c r="D105" s="427"/>
      <c r="E105" s="441"/>
      <c r="F105" s="441"/>
      <c r="G105" s="441"/>
      <c r="H105" s="441"/>
      <c r="I105" s="441"/>
      <c r="J105" s="441"/>
      <c r="K105" s="441"/>
      <c r="L105" s="441"/>
      <c r="M105" s="441"/>
      <c r="N105" s="465"/>
    </row>
    <row r="106" spans="3:19" ht="47.25" customHeight="1" collapsed="1" thickTop="1" thickBot="1">
      <c r="C106" s="331"/>
      <c r="D106" s="427" t="s">
        <v>542</v>
      </c>
      <c r="E106" s="466">
        <f>[2]Лист1!D635</f>
        <v>71428.571428571435</v>
      </c>
      <c r="F106" s="467"/>
      <c r="G106" s="468"/>
      <c r="H106" s="466">
        <v>950000</v>
      </c>
      <c r="I106" s="467"/>
      <c r="J106" s="468"/>
      <c r="K106" s="466">
        <v>50000</v>
      </c>
      <c r="L106" s="467"/>
      <c r="M106" s="467"/>
      <c r="N106" s="469"/>
    </row>
    <row r="107" spans="3:19" ht="60.75" hidden="1" customHeight="1" outlineLevel="1" thickTop="1" thickBot="1">
      <c r="C107" s="331"/>
      <c r="D107" s="427" t="s">
        <v>303</v>
      </c>
      <c r="E107" s="470"/>
      <c r="F107" s="470"/>
      <c r="G107" s="470"/>
      <c r="H107" s="470"/>
      <c r="I107" s="470"/>
      <c r="J107" s="470"/>
      <c r="K107" s="470"/>
      <c r="L107" s="471"/>
      <c r="M107" s="471"/>
      <c r="N107" s="472"/>
    </row>
    <row r="108" spans="3:19" ht="71.25" customHeight="1" collapsed="1" thickTop="1" thickBot="1">
      <c r="C108" s="331"/>
      <c r="D108" s="427" t="s">
        <v>543</v>
      </c>
      <c r="E108" s="344" t="s">
        <v>544</v>
      </c>
      <c r="F108" s="344"/>
      <c r="G108" s="344"/>
      <c r="H108" s="344"/>
      <c r="I108" s="344"/>
      <c r="J108" s="344"/>
      <c r="K108" s="344"/>
      <c r="L108" s="344"/>
      <c r="M108" s="344"/>
      <c r="N108" s="345"/>
    </row>
    <row r="109" spans="3:19" ht="50.25" hidden="1" customHeight="1" outlineLevel="1" thickTop="1" thickBot="1">
      <c r="C109" s="331"/>
      <c r="D109" s="427" t="s">
        <v>306</v>
      </c>
      <c r="E109" s="212"/>
      <c r="F109" s="212"/>
      <c r="G109" s="212"/>
      <c r="H109" s="212"/>
      <c r="I109" s="212"/>
      <c r="J109" s="212"/>
      <c r="K109" s="212"/>
      <c r="L109" s="212"/>
      <c r="M109" s="212"/>
      <c r="N109" s="342"/>
    </row>
    <row r="110" spans="3:19" ht="36.75" customHeight="1" collapsed="1" thickTop="1" thickBot="1">
      <c r="C110" s="331"/>
      <c r="D110" s="473" t="s">
        <v>545</v>
      </c>
      <c r="E110" s="212"/>
      <c r="F110" s="212"/>
      <c r="G110" s="212"/>
      <c r="H110" s="212"/>
      <c r="I110" s="212"/>
      <c r="J110" s="212"/>
      <c r="K110" s="212"/>
      <c r="L110" s="212"/>
      <c r="M110" s="212"/>
      <c r="N110" s="342"/>
    </row>
    <row r="111" spans="3:19" ht="36.75" hidden="1" customHeight="1" outlineLevel="1" thickTop="1" thickBot="1">
      <c r="C111" s="331"/>
      <c r="D111" s="473"/>
      <c r="E111" s="212"/>
      <c r="F111" s="212"/>
      <c r="G111" s="212"/>
      <c r="H111" s="212"/>
      <c r="I111" s="424"/>
      <c r="J111" s="212"/>
      <c r="K111" s="212"/>
      <c r="L111" s="212"/>
      <c r="M111" s="212"/>
      <c r="N111" s="342"/>
    </row>
    <row r="112" spans="3:19" ht="36.75" hidden="1" customHeight="1" outlineLevel="1" thickTop="1" thickBot="1">
      <c r="C112" s="331"/>
      <c r="D112" s="473"/>
      <c r="E112" s="212" t="s">
        <v>308</v>
      </c>
      <c r="F112" s="212"/>
      <c r="G112" s="212"/>
      <c r="H112" s="212"/>
      <c r="I112" s="424"/>
      <c r="J112" s="212" t="s">
        <v>308</v>
      </c>
      <c r="K112" s="212"/>
      <c r="L112" s="212"/>
      <c r="M112" s="212"/>
      <c r="N112" s="342"/>
    </row>
    <row r="113" spans="3:14" ht="33" customHeight="1" collapsed="1" thickTop="1" thickBot="1">
      <c r="C113" s="331"/>
      <c r="D113" s="427" t="s">
        <v>546</v>
      </c>
      <c r="E113" s="212">
        <f>24*72</f>
        <v>1728</v>
      </c>
      <c r="F113" s="212"/>
      <c r="G113" s="212"/>
      <c r="H113" s="212"/>
      <c r="I113" s="212"/>
      <c r="J113" s="212"/>
      <c r="K113" s="212"/>
      <c r="L113" s="212"/>
      <c r="M113" s="212"/>
      <c r="N113" s="342"/>
    </row>
    <row r="114" spans="3:14" ht="35.25" customHeight="1" thickTop="1" thickBot="1">
      <c r="C114" s="331"/>
      <c r="D114" s="427" t="s">
        <v>547</v>
      </c>
      <c r="E114" s="212">
        <v>30</v>
      </c>
      <c r="F114" s="212"/>
      <c r="G114" s="212"/>
      <c r="H114" s="212"/>
      <c r="I114" s="212"/>
      <c r="J114" s="212"/>
      <c r="K114" s="212"/>
      <c r="L114" s="212"/>
      <c r="M114" s="212"/>
      <c r="N114" s="342"/>
    </row>
    <row r="115" spans="3:14" ht="21.75" customHeight="1" thickTop="1" thickBot="1">
      <c r="C115" s="331"/>
      <c r="D115" s="473" t="s">
        <v>548</v>
      </c>
      <c r="E115" s="474"/>
      <c r="F115" s="474"/>
      <c r="G115" s="474"/>
      <c r="H115" s="474"/>
      <c r="I115" s="474"/>
      <c r="J115" s="474"/>
      <c r="K115" s="474"/>
      <c r="L115" s="474"/>
      <c r="M115" s="474"/>
      <c r="N115" s="475"/>
    </row>
    <row r="116" spans="3:14" ht="29.25" customHeight="1" thickTop="1" thickBot="1">
      <c r="C116" s="331"/>
      <c r="D116" s="427" t="s">
        <v>549</v>
      </c>
      <c r="E116" s="474" t="s">
        <v>550</v>
      </c>
      <c r="F116" s="474"/>
      <c r="G116" s="474"/>
      <c r="H116" s="474"/>
      <c r="I116" s="474"/>
      <c r="J116" s="474"/>
      <c r="K116" s="474"/>
      <c r="L116" s="474"/>
      <c r="M116" s="474"/>
      <c r="N116" s="475"/>
    </row>
    <row r="117" spans="3:14" ht="35.25" customHeight="1" thickTop="1" thickBot="1">
      <c r="C117" s="331"/>
      <c r="D117" s="427" t="s">
        <v>551</v>
      </c>
      <c r="E117" s="476" t="str">
        <f>E104</f>
        <v>3 ... 11 cubic meters / hour.</v>
      </c>
      <c r="F117" s="477"/>
      <c r="G117" s="478"/>
      <c r="H117" s="476" t="s">
        <v>552</v>
      </c>
      <c r="I117" s="477"/>
      <c r="J117" s="478"/>
      <c r="K117" s="476"/>
      <c r="L117" s="477"/>
      <c r="M117" s="477"/>
      <c r="N117" s="479"/>
    </row>
    <row r="118" spans="3:14" ht="16.5" customHeight="1" thickTop="1" thickBot="1">
      <c r="C118" s="331"/>
      <c r="D118" s="427" t="s">
        <v>553</v>
      </c>
      <c r="E118" s="474" t="str">
        <f>E102</f>
        <v>China, Russia, Ukraine and Uzbekistan</v>
      </c>
      <c r="F118" s="474"/>
      <c r="G118" s="474"/>
      <c r="H118" s="474"/>
      <c r="I118" s="474"/>
      <c r="J118" s="474"/>
      <c r="K118" s="474"/>
      <c r="L118" s="474"/>
      <c r="M118" s="474"/>
      <c r="N118" s="475"/>
    </row>
    <row r="119" spans="3:14" ht="16.5" customHeight="1" thickTop="1" thickBot="1">
      <c r="C119" s="331"/>
      <c r="D119" s="427" t="s">
        <v>554</v>
      </c>
      <c r="E119" s="480">
        <f>E106+H106+K106</f>
        <v>1071428.5714285714</v>
      </c>
      <c r="F119" s="480"/>
      <c r="G119" s="480"/>
      <c r="H119" s="480"/>
      <c r="I119" s="480"/>
      <c r="J119" s="480"/>
      <c r="K119" s="480"/>
      <c r="L119" s="480"/>
      <c r="M119" s="480"/>
      <c r="N119" s="481"/>
    </row>
    <row r="120" spans="3:14" ht="18" customHeight="1" thickTop="1" thickBot="1">
      <c r="C120" s="331"/>
      <c r="D120" s="427" t="s">
        <v>555</v>
      </c>
      <c r="E120" s="474">
        <f>E113</f>
        <v>1728</v>
      </c>
      <c r="F120" s="474"/>
      <c r="G120" s="474"/>
      <c r="H120" s="474"/>
      <c r="I120" s="474"/>
      <c r="J120" s="474"/>
      <c r="K120" s="474"/>
      <c r="L120" s="474"/>
      <c r="M120" s="474"/>
      <c r="N120" s="475"/>
    </row>
    <row r="121" spans="3:14" ht="18" customHeight="1" thickTop="1" thickBot="1">
      <c r="C121" s="331"/>
      <c r="D121" s="427" t="s">
        <v>556</v>
      </c>
      <c r="E121" s="482">
        <v>5</v>
      </c>
      <c r="F121" s="482"/>
      <c r="G121" s="482"/>
      <c r="H121" s="482"/>
      <c r="I121" s="482"/>
      <c r="J121" s="482"/>
      <c r="K121" s="482"/>
      <c r="L121" s="482"/>
      <c r="M121" s="482"/>
      <c r="N121" s="483"/>
    </row>
    <row r="122" spans="3:14" ht="17.25" customHeight="1" thickTop="1" thickBot="1">
      <c r="C122" s="331"/>
      <c r="D122" s="484" t="s">
        <v>557</v>
      </c>
      <c r="E122" s="552" t="s">
        <v>558</v>
      </c>
      <c r="F122" s="485"/>
      <c r="G122" s="485"/>
      <c r="H122" s="485"/>
      <c r="I122" s="485"/>
      <c r="J122" s="485"/>
      <c r="K122" s="485"/>
      <c r="L122" s="485"/>
      <c r="M122" s="485"/>
      <c r="N122" s="486"/>
    </row>
    <row r="123" spans="3:14" ht="33" customHeight="1" thickTop="1" thickBot="1">
      <c r="C123" s="331">
        <v>5</v>
      </c>
      <c r="D123" s="332" t="s">
        <v>559</v>
      </c>
      <c r="E123" s="333"/>
      <c r="F123" s="333"/>
      <c r="G123" s="333"/>
      <c r="H123" s="333"/>
      <c r="I123" s="333"/>
      <c r="J123" s="333"/>
      <c r="K123" s="333"/>
      <c r="L123" s="333"/>
      <c r="M123" s="333"/>
      <c r="N123" s="334"/>
    </row>
    <row r="124" spans="3:14" ht="50.25" customHeight="1" thickTop="1" thickBot="1">
      <c r="C124" s="331"/>
      <c r="D124" s="427" t="s">
        <v>560</v>
      </c>
      <c r="E124" s="351" t="s">
        <v>561</v>
      </c>
      <c r="F124" s="352"/>
      <c r="G124" s="352"/>
      <c r="H124" s="352"/>
      <c r="I124" s="352"/>
      <c r="J124" s="352"/>
      <c r="K124" s="352"/>
      <c r="L124" s="352"/>
      <c r="M124" s="352"/>
      <c r="N124" s="353"/>
    </row>
    <row r="125" spans="3:14" ht="16.5" thickTop="1" thickBot="1">
      <c r="C125" s="331"/>
      <c r="D125" s="427" t="s">
        <v>562</v>
      </c>
      <c r="E125" s="351" t="s">
        <v>563</v>
      </c>
      <c r="F125" s="352"/>
      <c r="G125" s="352"/>
      <c r="H125" s="352"/>
      <c r="I125" s="352"/>
      <c r="J125" s="352"/>
      <c r="K125" s="352"/>
      <c r="L125" s="352"/>
      <c r="M125" s="352"/>
      <c r="N125" s="353"/>
    </row>
    <row r="126" spans="3:14" ht="35.25" customHeight="1" thickTop="1" thickBot="1">
      <c r="C126" s="331"/>
      <c r="D126" s="427" t="s">
        <v>564</v>
      </c>
      <c r="E126" s="351" t="s">
        <v>565</v>
      </c>
      <c r="F126" s="352"/>
      <c r="G126" s="352"/>
      <c r="H126" s="352"/>
      <c r="I126" s="352"/>
      <c r="J126" s="352"/>
      <c r="K126" s="352"/>
      <c r="L126" s="352"/>
      <c r="M126" s="352"/>
      <c r="N126" s="353"/>
    </row>
    <row r="127" spans="3:14" ht="28.5" hidden="1" customHeight="1" outlineLevel="1" thickTop="1" thickBot="1">
      <c r="C127" s="331"/>
      <c r="D127" s="427" t="s">
        <v>329</v>
      </c>
      <c r="E127" s="487"/>
      <c r="F127" s="487"/>
      <c r="G127" s="487"/>
      <c r="H127" s="487"/>
      <c r="I127" s="487"/>
      <c r="J127" s="487"/>
      <c r="K127" s="487"/>
      <c r="L127" s="487"/>
      <c r="M127" s="487"/>
      <c r="N127" s="488"/>
    </row>
    <row r="128" spans="3:14" ht="30" collapsed="1" thickTop="1" thickBot="1">
      <c r="C128" s="331"/>
      <c r="D128" s="427" t="s">
        <v>566</v>
      </c>
      <c r="E128" s="399">
        <f>'[2]Trade_Map_-_Список_экспортеров_'!G43/1000</f>
        <v>0.18304576144036008</v>
      </c>
      <c r="F128" s="400"/>
      <c r="G128" s="400"/>
      <c r="H128" s="400"/>
      <c r="I128" s="400"/>
      <c r="J128" s="400"/>
      <c r="K128" s="400"/>
      <c r="L128" s="400"/>
      <c r="M128" s="400"/>
      <c r="N128" s="402"/>
    </row>
    <row r="129" spans="3:14" ht="31.5" thickTop="1" thickBot="1">
      <c r="C129" s="331"/>
      <c r="D129" s="427" t="s">
        <v>567</v>
      </c>
      <c r="E129" s="425" t="s">
        <v>568</v>
      </c>
      <c r="F129" s="425"/>
      <c r="G129" s="425" t="s">
        <v>569</v>
      </c>
      <c r="H129" s="425" t="s">
        <v>570</v>
      </c>
      <c r="I129" s="425"/>
      <c r="J129" s="425" t="s">
        <v>571</v>
      </c>
      <c r="K129" s="425" t="s">
        <v>572</v>
      </c>
      <c r="L129" s="425"/>
      <c r="M129" s="425"/>
      <c r="N129" s="426" t="s">
        <v>572</v>
      </c>
    </row>
    <row r="130" spans="3:14" ht="16.5" thickTop="1" thickBot="1">
      <c r="C130" s="331"/>
      <c r="D130" s="427" t="s">
        <v>573</v>
      </c>
      <c r="E130" s="432">
        <f>300*23*300</f>
        <v>2070000</v>
      </c>
      <c r="F130" s="432"/>
      <c r="G130" s="432">
        <f>'[2]NPV-IRR-PI-DPP (2)'!D87</f>
        <v>800</v>
      </c>
      <c r="H130" s="432">
        <v>1000000</v>
      </c>
      <c r="I130" s="432"/>
      <c r="J130" s="489">
        <f>[2]Лист1!D416</f>
        <v>276</v>
      </c>
      <c r="K130" s="425" t="s">
        <v>574</v>
      </c>
      <c r="L130" s="425"/>
      <c r="M130" s="425"/>
      <c r="N130" s="426" t="s">
        <v>574</v>
      </c>
    </row>
    <row r="131" spans="3:14" ht="16.5" thickTop="1" thickBot="1">
      <c r="C131" s="331"/>
      <c r="D131" s="484" t="s">
        <v>575</v>
      </c>
      <c r="E131" s="490">
        <f>450/[2]Input1!I2</f>
        <v>4.2857142857142858E-2</v>
      </c>
      <c r="F131" s="490"/>
      <c r="G131" s="491">
        <f>1800/10500</f>
        <v>0.17142857142857143</v>
      </c>
      <c r="H131" s="491">
        <f>600/10500</f>
        <v>5.7142857142857141E-2</v>
      </c>
      <c r="I131" s="492"/>
      <c r="J131" s="492">
        <v>660</v>
      </c>
      <c r="K131" s="492"/>
      <c r="L131" s="492"/>
      <c r="M131" s="492"/>
      <c r="N131" s="493"/>
    </row>
    <row r="132" spans="3:14" ht="15.75" hidden="1" outlineLevel="1" thickTop="1" thickBot="1">
      <c r="C132" s="331"/>
      <c r="D132" s="494"/>
      <c r="E132" s="495"/>
      <c r="F132" s="495"/>
      <c r="G132" s="495"/>
      <c r="H132" s="495"/>
      <c r="I132" s="495"/>
      <c r="J132" s="495"/>
      <c r="K132" s="495"/>
      <c r="L132" s="495"/>
      <c r="M132" s="495"/>
      <c r="N132" s="496"/>
    </row>
    <row r="133" spans="3:14" ht="15.75" hidden="1" outlineLevel="1" thickTop="1" thickBot="1">
      <c r="C133" s="331"/>
      <c r="D133" s="427"/>
      <c r="E133" s="433"/>
      <c r="F133" s="433"/>
      <c r="G133" s="433"/>
      <c r="H133" s="433"/>
      <c r="I133" s="433"/>
      <c r="J133" s="433"/>
      <c r="K133" s="433"/>
      <c r="L133" s="433"/>
      <c r="M133" s="433"/>
      <c r="N133" s="434"/>
    </row>
    <row r="134" spans="3:14" ht="15.75" hidden="1" outlineLevel="1" thickTop="1" thickBot="1">
      <c r="C134" s="331"/>
      <c r="D134" s="497"/>
      <c r="E134" s="498"/>
      <c r="F134" s="498"/>
      <c r="G134" s="498"/>
      <c r="H134" s="498"/>
      <c r="I134" s="498"/>
      <c r="J134" s="498"/>
      <c r="K134" s="498"/>
      <c r="L134" s="498"/>
      <c r="M134" s="498"/>
      <c r="N134" s="499"/>
    </row>
    <row r="135" spans="3:14" ht="35.25" collapsed="1" thickTop="1" thickBot="1">
      <c r="C135" s="331">
        <v>6</v>
      </c>
      <c r="D135" s="332" t="s">
        <v>468</v>
      </c>
      <c r="E135" s="333"/>
      <c r="F135" s="333"/>
      <c r="G135" s="333"/>
      <c r="H135" s="333"/>
      <c r="I135" s="333"/>
      <c r="J135" s="333"/>
      <c r="K135" s="333"/>
      <c r="L135" s="333"/>
      <c r="M135" s="333"/>
      <c r="N135" s="334"/>
    </row>
    <row r="136" spans="3:14" ht="25.5" customHeight="1" thickTop="1" thickBot="1">
      <c r="C136" s="331"/>
      <c r="D136" s="335" t="s">
        <v>576</v>
      </c>
      <c r="E136" s="381" t="str">
        <f>E14</f>
        <v>Karauzyak district Republic of Karakalpakstan</v>
      </c>
      <c r="F136" s="382"/>
      <c r="G136" s="382"/>
      <c r="H136" s="382"/>
      <c r="I136" s="382"/>
      <c r="J136" s="382"/>
      <c r="K136" s="382"/>
      <c r="L136" s="382"/>
      <c r="M136" s="382"/>
      <c r="N136" s="383"/>
    </row>
    <row r="137" spans="3:14" ht="53.25" customHeight="1" thickTop="1" thickBot="1">
      <c r="C137" s="331"/>
      <c r="D137" s="335" t="s">
        <v>577</v>
      </c>
      <c r="E137" s="351" t="str">
        <f>E16</f>
        <v>12.01.2021 year.  Republic of Karakalpakstan, Karauzyak district, Kuibak APJ.  Usmanov Sh.</v>
      </c>
      <c r="F137" s="352"/>
      <c r="G137" s="352"/>
      <c r="H137" s="352"/>
      <c r="I137" s="352"/>
      <c r="J137" s="352"/>
      <c r="K137" s="352"/>
      <c r="L137" s="352"/>
      <c r="M137" s="352"/>
      <c r="N137" s="353"/>
    </row>
    <row r="138" spans="3:14" ht="19.5" hidden="1" outlineLevel="1" thickTop="1" thickBot="1">
      <c r="C138" s="331"/>
      <c r="D138" s="500" t="s">
        <v>342</v>
      </c>
      <c r="E138" s="212"/>
      <c r="F138" s="212"/>
      <c r="G138" s="212"/>
      <c r="H138" s="212"/>
      <c r="I138" s="212"/>
      <c r="J138" s="212"/>
      <c r="K138" s="212"/>
      <c r="L138" s="212"/>
      <c r="M138" s="212"/>
      <c r="N138" s="342"/>
    </row>
    <row r="139" spans="3:14" ht="33.75" hidden="1" customHeight="1" outlineLevel="1" collapsed="1" thickTop="1" thickBot="1">
      <c r="C139" s="331"/>
      <c r="D139" s="427" t="s">
        <v>343</v>
      </c>
      <c r="E139" s="344"/>
      <c r="F139" s="344"/>
      <c r="G139" s="344"/>
      <c r="H139" s="344"/>
      <c r="I139" s="344"/>
      <c r="J139" s="344"/>
      <c r="K139" s="344"/>
      <c r="L139" s="344"/>
      <c r="M139" s="344"/>
      <c r="N139" s="345"/>
    </row>
    <row r="140" spans="3:14" ht="36.75" hidden="1" customHeight="1" outlineLevel="1" thickTop="1" thickBot="1">
      <c r="C140" s="331"/>
      <c r="D140" s="427" t="s">
        <v>344</v>
      </c>
      <c r="E140" s="344" t="s">
        <v>209</v>
      </c>
      <c r="F140" s="344"/>
      <c r="G140" s="344"/>
      <c r="H140" s="344"/>
      <c r="I140" s="344"/>
      <c r="J140" s="344"/>
      <c r="K140" s="344"/>
      <c r="L140" s="344"/>
      <c r="M140" s="344"/>
      <c r="N140" s="345"/>
    </row>
    <row r="141" spans="3:14" ht="22.5" hidden="1" customHeight="1" outlineLevel="1" thickTop="1" thickBot="1">
      <c r="C141" s="331"/>
      <c r="D141" s="427" t="s">
        <v>345</v>
      </c>
      <c r="E141" s="344" t="s">
        <v>209</v>
      </c>
      <c r="F141" s="344"/>
      <c r="G141" s="344"/>
      <c r="H141" s="344"/>
      <c r="I141" s="344"/>
      <c r="J141" s="344"/>
      <c r="K141" s="344"/>
      <c r="L141" s="344"/>
      <c r="M141" s="344"/>
      <c r="N141" s="345"/>
    </row>
    <row r="142" spans="3:14" ht="15" hidden="1" customHeight="1" outlineLevel="1" thickTop="1" thickBot="1">
      <c r="C142" s="331"/>
      <c r="D142" s="427" t="s">
        <v>346</v>
      </c>
      <c r="E142" s="344" t="s">
        <v>209</v>
      </c>
      <c r="F142" s="344"/>
      <c r="G142" s="344"/>
      <c r="H142" s="344"/>
      <c r="I142" s="344"/>
      <c r="J142" s="344"/>
      <c r="K142" s="344"/>
      <c r="L142" s="344"/>
      <c r="M142" s="344"/>
      <c r="N142" s="345"/>
    </row>
    <row r="143" spans="3:14" ht="16.5" hidden="1" outlineLevel="1" thickTop="1" thickBot="1">
      <c r="C143" s="331"/>
      <c r="D143" s="427" t="s">
        <v>347</v>
      </c>
      <c r="E143" s="344" t="s">
        <v>209</v>
      </c>
      <c r="F143" s="344"/>
      <c r="G143" s="344"/>
      <c r="H143" s="344"/>
      <c r="I143" s="344"/>
      <c r="J143" s="344"/>
      <c r="K143" s="344"/>
      <c r="L143" s="344"/>
      <c r="M143" s="344"/>
      <c r="N143" s="345"/>
    </row>
    <row r="144" spans="3:14" ht="16.5" hidden="1" outlineLevel="1" thickTop="1" thickBot="1">
      <c r="C144" s="331"/>
      <c r="D144" s="427" t="s">
        <v>347</v>
      </c>
      <c r="E144" s="344" t="s">
        <v>209</v>
      </c>
      <c r="F144" s="344"/>
      <c r="G144" s="344"/>
      <c r="H144" s="344"/>
      <c r="I144" s="344"/>
      <c r="J144" s="344"/>
      <c r="K144" s="344"/>
      <c r="L144" s="344"/>
      <c r="M144" s="344"/>
      <c r="N144" s="345"/>
    </row>
    <row r="145" spans="3:14" ht="16.5" collapsed="1" thickTop="1" thickBot="1">
      <c r="C145" s="331"/>
      <c r="D145" s="427" t="s">
        <v>578</v>
      </c>
      <c r="E145" s="344">
        <f>H136</f>
        <v>0</v>
      </c>
      <c r="F145" s="344"/>
      <c r="G145" s="344"/>
      <c r="H145" s="344"/>
      <c r="I145" s="344"/>
      <c r="J145" s="344"/>
      <c r="K145" s="344"/>
      <c r="L145" s="344"/>
      <c r="M145" s="344"/>
      <c r="N145" s="345"/>
    </row>
    <row r="146" spans="3:14" ht="16.5" thickTop="1" thickBot="1">
      <c r="C146" s="331"/>
      <c r="D146" s="427" t="s">
        <v>578</v>
      </c>
      <c r="E146" s="344" t="s">
        <v>579</v>
      </c>
      <c r="F146" s="344"/>
      <c r="G146" s="344"/>
      <c r="H146" s="344"/>
      <c r="I146" s="344"/>
      <c r="J146" s="344"/>
      <c r="K146" s="344"/>
      <c r="L146" s="344"/>
      <c r="M146" s="344"/>
      <c r="N146" s="345"/>
    </row>
    <row r="147" spans="3:14" ht="16.5" thickTop="1" thickBot="1">
      <c r="C147" s="331"/>
      <c r="D147" s="384" t="s">
        <v>580</v>
      </c>
      <c r="E147" s="344" t="s">
        <v>579</v>
      </c>
      <c r="F147" s="344"/>
      <c r="G147" s="344"/>
      <c r="H147" s="344"/>
      <c r="I147" s="344"/>
      <c r="J147" s="344"/>
      <c r="K147" s="344"/>
      <c r="L147" s="344"/>
      <c r="M147" s="344"/>
      <c r="N147" s="345"/>
    </row>
    <row r="148" spans="3:14" ht="16.5" hidden="1" outlineLevel="1" thickTop="1" thickBot="1">
      <c r="C148" s="331"/>
      <c r="D148" s="384"/>
      <c r="E148" s="344" t="s">
        <v>209</v>
      </c>
      <c r="F148" s="344"/>
      <c r="G148" s="344"/>
      <c r="H148" s="344"/>
      <c r="I148" s="344"/>
      <c r="J148" s="344"/>
      <c r="K148" s="344"/>
      <c r="L148" s="344"/>
      <c r="M148" s="344"/>
      <c r="N148" s="345"/>
    </row>
    <row r="149" spans="3:14" ht="16.5" hidden="1" outlineLevel="1" thickTop="1" thickBot="1">
      <c r="C149" s="331"/>
      <c r="D149" s="384" t="s">
        <v>349</v>
      </c>
      <c r="E149" s="344" t="s">
        <v>209</v>
      </c>
      <c r="F149" s="344"/>
      <c r="G149" s="344"/>
      <c r="H149" s="344"/>
      <c r="I149" s="344"/>
      <c r="J149" s="344"/>
      <c r="K149" s="344"/>
      <c r="L149" s="344"/>
      <c r="M149" s="344"/>
      <c r="N149" s="345"/>
    </row>
    <row r="150" spans="3:14" ht="16.5" hidden="1" outlineLevel="1" thickTop="1" thickBot="1">
      <c r="C150" s="331"/>
      <c r="D150" s="384"/>
      <c r="E150" s="344" t="s">
        <v>209</v>
      </c>
      <c r="F150" s="344"/>
      <c r="G150" s="344"/>
      <c r="H150" s="344"/>
      <c r="I150" s="344"/>
      <c r="J150" s="344"/>
      <c r="K150" s="344"/>
      <c r="L150" s="344"/>
      <c r="M150" s="344"/>
      <c r="N150" s="345"/>
    </row>
    <row r="151" spans="3:14" ht="16.5" collapsed="1" thickTop="1" thickBot="1">
      <c r="C151" s="331"/>
      <c r="D151" s="384" t="s">
        <v>581</v>
      </c>
      <c r="E151" s="501">
        <f>SUM(E152:N155)</f>
        <v>0.25919999999999999</v>
      </c>
      <c r="F151" s="501"/>
      <c r="G151" s="501"/>
      <c r="H151" s="501"/>
      <c r="I151" s="501"/>
      <c r="J151" s="501"/>
      <c r="K151" s="501"/>
      <c r="L151" s="501"/>
      <c r="M151" s="501"/>
      <c r="N151" s="502"/>
    </row>
    <row r="152" spans="3:14" ht="16.5" thickTop="1" thickBot="1">
      <c r="C152" s="331"/>
      <c r="D152" s="503" t="s">
        <v>582</v>
      </c>
      <c r="E152" s="344">
        <f>E120/10000</f>
        <v>0.17280000000000001</v>
      </c>
      <c r="F152" s="344"/>
      <c r="G152" s="344"/>
      <c r="H152" s="344"/>
      <c r="I152" s="344"/>
      <c r="J152" s="344"/>
      <c r="K152" s="344"/>
      <c r="L152" s="344"/>
      <c r="M152" s="344"/>
      <c r="N152" s="345"/>
    </row>
    <row r="153" spans="3:14" ht="16.5" thickTop="1" thickBot="1">
      <c r="C153" s="331"/>
      <c r="D153" s="503" t="s">
        <v>583</v>
      </c>
      <c r="E153" s="344">
        <f>E152/2</f>
        <v>8.6400000000000005E-2</v>
      </c>
      <c r="F153" s="344"/>
      <c r="G153" s="344"/>
      <c r="H153" s="344"/>
      <c r="I153" s="344"/>
      <c r="J153" s="344"/>
      <c r="K153" s="344"/>
      <c r="L153" s="344"/>
      <c r="M153" s="344"/>
      <c r="N153" s="345"/>
    </row>
    <row r="154" spans="3:14" ht="15" hidden="1" customHeight="1" outlineLevel="1" thickTop="1" thickBot="1">
      <c r="C154" s="331"/>
      <c r="D154" s="504" t="s">
        <v>353</v>
      </c>
      <c r="E154" s="505">
        <v>0</v>
      </c>
      <c r="F154" s="505"/>
      <c r="G154" s="505"/>
      <c r="H154" s="505"/>
      <c r="I154" s="505"/>
      <c r="J154" s="505"/>
      <c r="K154" s="505"/>
      <c r="L154" s="505"/>
      <c r="M154" s="505"/>
      <c r="N154" s="506"/>
    </row>
    <row r="155" spans="3:14" ht="15" hidden="1" customHeight="1" outlineLevel="1" thickTop="1" thickBot="1">
      <c r="C155" s="331"/>
      <c r="D155" s="507" t="s">
        <v>354</v>
      </c>
      <c r="E155" s="508" t="s">
        <v>355</v>
      </c>
      <c r="F155" s="508"/>
      <c r="G155" s="508"/>
      <c r="H155" s="508"/>
      <c r="I155" s="508"/>
      <c r="J155" s="508"/>
      <c r="K155" s="508"/>
      <c r="L155" s="508"/>
      <c r="M155" s="508"/>
      <c r="N155" s="509"/>
    </row>
    <row r="156" spans="3:14" ht="15" hidden="1" customHeight="1" outlineLevel="1" thickTop="1" thickBot="1">
      <c r="C156" s="331"/>
      <c r="D156" s="503" t="s">
        <v>356</v>
      </c>
      <c r="E156" s="344"/>
      <c r="F156" s="344"/>
      <c r="G156" s="344"/>
      <c r="H156" s="344"/>
      <c r="I156" s="344"/>
      <c r="J156" s="344"/>
      <c r="K156" s="344"/>
      <c r="L156" s="344"/>
      <c r="M156" s="344"/>
      <c r="N156" s="345"/>
    </row>
    <row r="157" spans="3:14" ht="15" hidden="1" customHeight="1" outlineLevel="1" thickTop="1" thickBot="1">
      <c r="C157" s="331"/>
      <c r="D157" s="503"/>
      <c r="E157" s="344"/>
      <c r="F157" s="344"/>
      <c r="G157" s="344"/>
      <c r="H157" s="344"/>
      <c r="I157" s="344"/>
      <c r="J157" s="344"/>
      <c r="K157" s="344"/>
      <c r="L157" s="344"/>
      <c r="M157" s="344"/>
      <c r="N157" s="345"/>
    </row>
    <row r="158" spans="3:14" ht="15" customHeight="1" collapsed="1" thickTop="1" thickBot="1">
      <c r="C158" s="331"/>
      <c r="D158" s="503" t="s">
        <v>584</v>
      </c>
      <c r="E158" s="344">
        <v>200</v>
      </c>
      <c r="F158" s="344"/>
      <c r="G158" s="344"/>
      <c r="H158" s="344"/>
      <c r="I158" s="344"/>
      <c r="J158" s="344"/>
      <c r="K158" s="344"/>
      <c r="L158" s="344"/>
      <c r="M158" s="344"/>
      <c r="N158" s="345"/>
    </row>
    <row r="159" spans="3:14" ht="33" customHeight="1" thickTop="1" thickBot="1">
      <c r="C159" s="331"/>
      <c r="D159" s="384" t="s">
        <v>585</v>
      </c>
      <c r="E159" s="510">
        <f>(E152+E153)*1000*E158</f>
        <v>51840</v>
      </c>
      <c r="F159" s="510"/>
      <c r="G159" s="510"/>
      <c r="H159" s="510"/>
      <c r="I159" s="510"/>
      <c r="J159" s="510"/>
      <c r="K159" s="510"/>
      <c r="L159" s="510"/>
      <c r="M159" s="510"/>
      <c r="N159" s="511"/>
    </row>
    <row r="160" spans="3:14" ht="15" hidden="1" customHeight="1" outlineLevel="1" thickTop="1" thickBot="1">
      <c r="C160" s="331"/>
      <c r="D160" s="503"/>
      <c r="E160" s="344"/>
      <c r="F160" s="344"/>
      <c r="G160" s="344"/>
      <c r="H160" s="344"/>
      <c r="I160" s="344"/>
      <c r="J160" s="344"/>
      <c r="K160" s="344"/>
      <c r="L160" s="344"/>
      <c r="M160" s="344"/>
      <c r="N160" s="345"/>
    </row>
    <row r="161" spans="3:14" ht="15" hidden="1" customHeight="1" outlineLevel="1" thickTop="1" thickBot="1">
      <c r="C161" s="331"/>
      <c r="D161" s="384" t="s">
        <v>359</v>
      </c>
      <c r="E161" s="510">
        <f>SUM(E162:N174)</f>
        <v>0</v>
      </c>
      <c r="F161" s="510"/>
      <c r="G161" s="510"/>
      <c r="H161" s="510"/>
      <c r="I161" s="510"/>
      <c r="J161" s="510"/>
      <c r="K161" s="510"/>
      <c r="L161" s="510"/>
      <c r="M161" s="510"/>
      <c r="N161" s="511"/>
    </row>
    <row r="162" spans="3:14" ht="15" hidden="1" customHeight="1" outlineLevel="1" thickTop="1" thickBot="1">
      <c r="C162" s="331"/>
      <c r="D162" s="503" t="s">
        <v>360</v>
      </c>
      <c r="E162" s="512"/>
      <c r="F162" s="512"/>
      <c r="G162" s="512"/>
      <c r="H162" s="512"/>
      <c r="I162" s="512"/>
      <c r="J162" s="512"/>
      <c r="K162" s="512"/>
      <c r="L162" s="512"/>
      <c r="M162" s="512"/>
      <c r="N162" s="513"/>
    </row>
    <row r="163" spans="3:14" ht="15" hidden="1" customHeight="1" outlineLevel="1" thickTop="1" thickBot="1">
      <c r="C163" s="331"/>
      <c r="D163" s="503" t="s">
        <v>361</v>
      </c>
      <c r="E163" s="512"/>
      <c r="F163" s="512"/>
      <c r="G163" s="512"/>
      <c r="H163" s="512"/>
      <c r="I163" s="512"/>
      <c r="J163" s="512"/>
      <c r="K163" s="512"/>
      <c r="L163" s="512"/>
      <c r="M163" s="512"/>
      <c r="N163" s="513"/>
    </row>
    <row r="164" spans="3:14" ht="15" hidden="1" customHeight="1" outlineLevel="1" thickTop="1" thickBot="1">
      <c r="C164" s="331"/>
      <c r="D164" s="503" t="s">
        <v>362</v>
      </c>
      <c r="E164" s="512"/>
      <c r="F164" s="512"/>
      <c r="G164" s="512"/>
      <c r="H164" s="512"/>
      <c r="I164" s="512"/>
      <c r="J164" s="512"/>
      <c r="K164" s="512"/>
      <c r="L164" s="512"/>
      <c r="M164" s="512"/>
      <c r="N164" s="513"/>
    </row>
    <row r="165" spans="3:14" ht="15" hidden="1" customHeight="1" outlineLevel="1" thickTop="1" thickBot="1">
      <c r="C165" s="331"/>
      <c r="D165" s="503" t="s">
        <v>363</v>
      </c>
      <c r="E165" s="512"/>
      <c r="F165" s="512"/>
      <c r="G165" s="512"/>
      <c r="H165" s="512"/>
      <c r="I165" s="512"/>
      <c r="J165" s="512"/>
      <c r="K165" s="512"/>
      <c r="L165" s="512"/>
      <c r="M165" s="512"/>
      <c r="N165" s="513"/>
    </row>
    <row r="166" spans="3:14" ht="15" hidden="1" customHeight="1" outlineLevel="1" thickTop="1" thickBot="1">
      <c r="C166" s="331"/>
      <c r="D166" s="503" t="s">
        <v>364</v>
      </c>
      <c r="E166" s="512"/>
      <c r="F166" s="512"/>
      <c r="G166" s="512"/>
      <c r="H166" s="512"/>
      <c r="I166" s="512"/>
      <c r="J166" s="512"/>
      <c r="K166" s="512"/>
      <c r="L166" s="512"/>
      <c r="M166" s="512"/>
      <c r="N166" s="513"/>
    </row>
    <row r="167" spans="3:14" ht="15" hidden="1" customHeight="1" outlineLevel="1" thickTop="1" thickBot="1">
      <c r="C167" s="331"/>
      <c r="D167" s="503" t="s">
        <v>365</v>
      </c>
      <c r="E167" s="512"/>
      <c r="F167" s="512"/>
      <c r="G167" s="512"/>
      <c r="H167" s="512"/>
      <c r="I167" s="512"/>
      <c r="J167" s="512"/>
      <c r="K167" s="512"/>
      <c r="L167" s="512"/>
      <c r="M167" s="512"/>
      <c r="N167" s="513"/>
    </row>
    <row r="168" spans="3:14" ht="15" hidden="1" customHeight="1" outlineLevel="1" thickTop="1" thickBot="1">
      <c r="C168" s="331"/>
      <c r="D168" s="503" t="s">
        <v>366</v>
      </c>
      <c r="E168" s="512"/>
      <c r="F168" s="512"/>
      <c r="G168" s="512"/>
      <c r="H168" s="512"/>
      <c r="I168" s="512"/>
      <c r="J168" s="512"/>
      <c r="K168" s="512"/>
      <c r="L168" s="512"/>
      <c r="M168" s="512"/>
      <c r="N168" s="513"/>
    </row>
    <row r="169" spans="3:14" ht="15" hidden="1" customHeight="1" outlineLevel="1" thickTop="1" thickBot="1">
      <c r="C169" s="331"/>
      <c r="D169" s="503" t="s">
        <v>367</v>
      </c>
      <c r="E169" s="512"/>
      <c r="F169" s="512"/>
      <c r="G169" s="512"/>
      <c r="H169" s="512"/>
      <c r="I169" s="512"/>
      <c r="J169" s="512"/>
      <c r="K169" s="512"/>
      <c r="L169" s="512"/>
      <c r="M169" s="512"/>
      <c r="N169" s="513"/>
    </row>
    <row r="170" spans="3:14" ht="15" hidden="1" customHeight="1" outlineLevel="1" thickTop="1" thickBot="1">
      <c r="C170" s="331"/>
      <c r="D170" s="503" t="s">
        <v>368</v>
      </c>
      <c r="E170" s="512"/>
      <c r="F170" s="512"/>
      <c r="G170" s="512"/>
      <c r="H170" s="512"/>
      <c r="I170" s="512"/>
      <c r="J170" s="512"/>
      <c r="K170" s="512"/>
      <c r="L170" s="512"/>
      <c r="M170" s="512"/>
      <c r="N170" s="513"/>
    </row>
    <row r="171" spans="3:14" ht="15" hidden="1" customHeight="1" outlineLevel="1" thickTop="1" thickBot="1">
      <c r="C171" s="331"/>
      <c r="D171" s="503" t="s">
        <v>369</v>
      </c>
      <c r="E171" s="512"/>
      <c r="F171" s="512"/>
      <c r="G171" s="512"/>
      <c r="H171" s="512"/>
      <c r="I171" s="512"/>
      <c r="J171" s="512"/>
      <c r="K171" s="512"/>
      <c r="L171" s="512"/>
      <c r="M171" s="512"/>
      <c r="N171" s="513"/>
    </row>
    <row r="172" spans="3:14" ht="15" hidden="1" customHeight="1" outlineLevel="1" thickTop="1" thickBot="1">
      <c r="C172" s="331"/>
      <c r="D172" s="503" t="s">
        <v>370</v>
      </c>
      <c r="E172" s="512"/>
      <c r="F172" s="512"/>
      <c r="G172" s="512"/>
      <c r="H172" s="512"/>
      <c r="I172" s="512"/>
      <c r="J172" s="512"/>
      <c r="K172" s="512"/>
      <c r="L172" s="512"/>
      <c r="M172" s="512"/>
      <c r="N172" s="513"/>
    </row>
    <row r="173" spans="3:14" ht="15" hidden="1" customHeight="1" outlineLevel="1" thickTop="1" thickBot="1">
      <c r="C173" s="331"/>
      <c r="D173" s="503" t="s">
        <v>371</v>
      </c>
      <c r="E173" s="512"/>
      <c r="F173" s="512"/>
      <c r="G173" s="512"/>
      <c r="H173" s="512"/>
      <c r="I173" s="512"/>
      <c r="J173" s="512"/>
      <c r="K173" s="512"/>
      <c r="L173" s="512"/>
      <c r="M173" s="512"/>
      <c r="N173" s="513"/>
    </row>
    <row r="174" spans="3:14" ht="15" hidden="1" customHeight="1" outlineLevel="1" thickTop="1" thickBot="1">
      <c r="C174" s="331"/>
      <c r="D174" s="503" t="s">
        <v>372</v>
      </c>
      <c r="E174" s="512"/>
      <c r="F174" s="512"/>
      <c r="G174" s="512"/>
      <c r="H174" s="512"/>
      <c r="I174" s="512"/>
      <c r="J174" s="512"/>
      <c r="K174" s="512"/>
      <c r="L174" s="512"/>
      <c r="M174" s="512"/>
      <c r="N174" s="513"/>
    </row>
    <row r="175" spans="3:14" ht="15" hidden="1" customHeight="1" outlineLevel="1" thickTop="1" thickBot="1">
      <c r="C175" s="331"/>
      <c r="D175" s="384" t="s">
        <v>373</v>
      </c>
      <c r="E175" s="344"/>
      <c r="F175" s="344"/>
      <c r="G175" s="344"/>
      <c r="H175" s="344"/>
      <c r="I175" s="344"/>
      <c r="J175" s="344"/>
      <c r="K175" s="344"/>
      <c r="L175" s="344"/>
      <c r="M175" s="344"/>
      <c r="N175" s="345"/>
    </row>
    <row r="176" spans="3:14" ht="15" hidden="1" customHeight="1" outlineLevel="1" thickTop="1" thickBot="1">
      <c r="C176" s="331"/>
      <c r="D176" s="503"/>
      <c r="E176" s="344"/>
      <c r="F176" s="344"/>
      <c r="G176" s="344"/>
      <c r="H176" s="344"/>
      <c r="I176" s="344"/>
      <c r="J176" s="344"/>
      <c r="K176" s="344"/>
      <c r="L176" s="344"/>
      <c r="M176" s="344"/>
      <c r="N176" s="345"/>
    </row>
    <row r="177" spans="3:14" ht="15" hidden="1" customHeight="1" outlineLevel="1" thickTop="1" thickBot="1">
      <c r="C177" s="331"/>
      <c r="D177" s="503"/>
      <c r="E177" s="344"/>
      <c r="F177" s="344"/>
      <c r="G177" s="344"/>
      <c r="H177" s="344"/>
      <c r="I177" s="344"/>
      <c r="J177" s="344"/>
      <c r="K177" s="344"/>
      <c r="L177" s="344"/>
      <c r="M177" s="344"/>
      <c r="N177" s="345"/>
    </row>
    <row r="178" spans="3:14" ht="33.75" hidden="1" customHeight="1" outlineLevel="1" thickTop="1" thickBot="1">
      <c r="C178" s="331"/>
      <c r="D178" s="514" t="s">
        <v>374</v>
      </c>
      <c r="E178" s="515">
        <f>MAX(E159,E161)</f>
        <v>51840</v>
      </c>
      <c r="F178" s="516"/>
      <c r="G178" s="516"/>
      <c r="H178" s="516"/>
      <c r="I178" s="516"/>
      <c r="J178" s="516"/>
      <c r="K178" s="516"/>
      <c r="L178" s="516"/>
      <c r="M178" s="516"/>
      <c r="N178" s="517"/>
    </row>
    <row r="179" spans="3:14" ht="35.25" collapsed="1" thickTop="1" thickBot="1">
      <c r="C179" s="331">
        <v>7</v>
      </c>
      <c r="D179" s="332" t="s">
        <v>586</v>
      </c>
      <c r="E179" s="333"/>
      <c r="F179" s="333"/>
      <c r="G179" s="333"/>
      <c r="H179" s="333"/>
      <c r="I179" s="333"/>
      <c r="J179" s="333"/>
      <c r="K179" s="333"/>
      <c r="L179" s="333"/>
      <c r="M179" s="333"/>
      <c r="N179" s="334"/>
    </row>
    <row r="180" spans="3:14" s="519" customFormat="1" ht="19.5" collapsed="1" thickTop="1" thickBot="1">
      <c r="C180" s="331"/>
      <c r="D180" s="518" t="s">
        <v>587</v>
      </c>
      <c r="E180" s="510">
        <f>'[2]Project Cost (2)'!F18</f>
        <v>1335788.493560282</v>
      </c>
      <c r="F180" s="510"/>
      <c r="G180" s="510"/>
      <c r="H180" s="510"/>
      <c r="I180" s="510"/>
      <c r="J180" s="510"/>
      <c r="K180" s="510"/>
      <c r="L180" s="510"/>
      <c r="M180" s="510"/>
      <c r="N180" s="511"/>
    </row>
    <row r="181" spans="3:14" s="519" customFormat="1" ht="57.75" customHeight="1" thickTop="1" thickBot="1">
      <c r="C181" s="331"/>
      <c r="D181" s="518" t="s">
        <v>588</v>
      </c>
      <c r="E181" s="520" t="s">
        <v>589</v>
      </c>
      <c r="F181" s="520" t="s">
        <v>590</v>
      </c>
      <c r="G181" s="520" t="s">
        <v>591</v>
      </c>
      <c r="H181" s="520" t="s">
        <v>592</v>
      </c>
      <c r="I181" s="421"/>
      <c r="J181" s="421"/>
      <c r="K181" s="520" t="s">
        <v>593</v>
      </c>
      <c r="L181" s="520" t="s">
        <v>594</v>
      </c>
      <c r="M181" s="520" t="s">
        <v>595</v>
      </c>
      <c r="N181" s="511"/>
    </row>
    <row r="182" spans="3:14" s="519" customFormat="1" ht="18" customHeight="1" thickTop="1" thickBot="1">
      <c r="C182" s="331"/>
      <c r="D182" s="503" t="s">
        <v>596</v>
      </c>
      <c r="E182" s="432">
        <f>'[2]Project Cost'!B6</f>
        <v>42857.142857142855</v>
      </c>
      <c r="F182" s="432">
        <f>'[2]Project Cost'!C6</f>
        <v>0</v>
      </c>
      <c r="G182" s="432">
        <f>'[2]Project Cost'!D6</f>
        <v>42857.142857142855</v>
      </c>
      <c r="H182" s="521">
        <f>G182/$G$192</f>
        <v>2.9067243666181929E-2</v>
      </c>
      <c r="I182" s="421"/>
      <c r="J182" s="421"/>
      <c r="K182" s="432">
        <f>'[2]Project Cost'!G6</f>
        <v>0</v>
      </c>
      <c r="L182" s="432">
        <f>'[2]Project Cost'!O6</f>
        <v>42857.142857142855</v>
      </c>
      <c r="M182" s="432">
        <f>'[2]Project Cost'!P6</f>
        <v>0</v>
      </c>
      <c r="N182" s="511"/>
    </row>
    <row r="183" spans="3:14" s="519" customFormat="1" ht="30" customHeight="1" thickTop="1" thickBot="1">
      <c r="C183" s="331"/>
      <c r="D183" s="503" t="s">
        <v>597</v>
      </c>
      <c r="E183" s="432">
        <f>'[2]Project Cost'!B7</f>
        <v>0</v>
      </c>
      <c r="F183" s="432">
        <f>'[2]Project Cost'!C7</f>
        <v>0</v>
      </c>
      <c r="G183" s="432">
        <f>'[2]Project Cost'!D7</f>
        <v>0</v>
      </c>
      <c r="H183" s="521">
        <f t="shared" ref="H183:H192" si="0">G183/$G$192</f>
        <v>0</v>
      </c>
      <c r="I183" s="421"/>
      <c r="J183" s="421"/>
      <c r="K183" s="432">
        <f>'[2]Project Cost'!G7</f>
        <v>0</v>
      </c>
      <c r="L183" s="432">
        <f>'[2]Project Cost'!O7</f>
        <v>0</v>
      </c>
      <c r="M183" s="432">
        <f>'[2]Project Cost'!P7</f>
        <v>0</v>
      </c>
      <c r="N183" s="511"/>
    </row>
    <row r="184" spans="3:14" s="519" customFormat="1" ht="30" customHeight="1" thickTop="1" thickBot="1">
      <c r="C184" s="331"/>
      <c r="D184" s="503" t="s">
        <v>598</v>
      </c>
      <c r="E184" s="432">
        <f>'[2]Project Cost'!B8</f>
        <v>51840</v>
      </c>
      <c r="F184" s="432">
        <f>'[2]Project Cost'!C8</f>
        <v>0</v>
      </c>
      <c r="G184" s="432">
        <f>'[2]Project Cost'!D8</f>
        <v>51840</v>
      </c>
      <c r="H184" s="521">
        <f t="shared" si="0"/>
        <v>3.5159737938613662E-2</v>
      </c>
      <c r="I184" s="421"/>
      <c r="J184" s="421"/>
      <c r="K184" s="432">
        <f>'[2]Project Cost'!G8</f>
        <v>0</v>
      </c>
      <c r="L184" s="432">
        <f>'[2]Project Cost'!O8</f>
        <v>51840</v>
      </c>
      <c r="M184" s="432">
        <f>'[2]Project Cost'!P8</f>
        <v>0</v>
      </c>
      <c r="N184" s="511"/>
    </row>
    <row r="185" spans="3:14" s="519" customFormat="1" ht="18" customHeight="1" thickTop="1" thickBot="1">
      <c r="C185" s="331"/>
      <c r="D185" s="503" t="s">
        <v>599</v>
      </c>
      <c r="E185" s="432">
        <f>'[2]Project Cost'!B9</f>
        <v>0</v>
      </c>
      <c r="F185" s="432">
        <f>'[2]Project Cost'!C9</f>
        <v>1071428.5714285714</v>
      </c>
      <c r="G185" s="432">
        <f>'[2]Project Cost'!D9</f>
        <v>1071428.5714285714</v>
      </c>
      <c r="H185" s="521">
        <f t="shared" si="0"/>
        <v>0.72668109165454819</v>
      </c>
      <c r="I185" s="421"/>
      <c r="J185" s="421"/>
      <c r="K185" s="432">
        <f>'[2]Project Cost'!G9</f>
        <v>949999.99999999988</v>
      </c>
      <c r="L185" s="432">
        <f>'[2]Project Cost'!O9</f>
        <v>0</v>
      </c>
      <c r="M185" s="432">
        <f>'[2]Project Cost'!P9</f>
        <v>121428.57142857143</v>
      </c>
      <c r="N185" s="511"/>
    </row>
    <row r="186" spans="3:14" s="519" customFormat="1" ht="30" customHeight="1" thickTop="1" thickBot="1">
      <c r="C186" s="331"/>
      <c r="D186" s="503" t="s">
        <v>600</v>
      </c>
      <c r="E186" s="432">
        <f>'[2]Project Cost'!B10</f>
        <v>0</v>
      </c>
      <c r="F186" s="432">
        <f>'[2]Project Cost'!C10</f>
        <v>42857.142857142855</v>
      </c>
      <c r="G186" s="432">
        <f>'[2]Project Cost'!D10</f>
        <v>42857.142857142855</v>
      </c>
      <c r="H186" s="521">
        <f t="shared" si="0"/>
        <v>2.9067243666181929E-2</v>
      </c>
      <c r="I186" s="421"/>
      <c r="J186" s="421"/>
      <c r="K186" s="432">
        <f>'[2]Project Cost'!G10</f>
        <v>0</v>
      </c>
      <c r="L186" s="432">
        <f>'[2]Project Cost'!O10</f>
        <v>0</v>
      </c>
      <c r="M186" s="432">
        <f>'[2]Project Cost'!P10</f>
        <v>42857.142857142855</v>
      </c>
      <c r="N186" s="511"/>
    </row>
    <row r="187" spans="3:14" s="519" customFormat="1" ht="18" customHeight="1" thickTop="1" thickBot="1">
      <c r="C187" s="331"/>
      <c r="D187" s="503" t="s">
        <v>601</v>
      </c>
      <c r="E187" s="432">
        <f>'[2]Project Cost'!B11</f>
        <v>0</v>
      </c>
      <c r="F187" s="432">
        <f>'[2]Project Cost'!C11</f>
        <v>0</v>
      </c>
      <c r="G187" s="432">
        <f>'[2]Project Cost'!D11</f>
        <v>0</v>
      </c>
      <c r="H187" s="521">
        <f t="shared" si="0"/>
        <v>0</v>
      </c>
      <c r="I187" s="421"/>
      <c r="J187" s="421"/>
      <c r="K187" s="432">
        <f>'[2]Project Cost'!G11</f>
        <v>0</v>
      </c>
      <c r="L187" s="432">
        <f>'[2]Project Cost'!O11</f>
        <v>0</v>
      </c>
      <c r="M187" s="432">
        <f>'[2]Project Cost'!P11</f>
        <v>0</v>
      </c>
      <c r="N187" s="511"/>
    </row>
    <row r="188" spans="3:14" s="519" customFormat="1" ht="18" customHeight="1" thickTop="1" thickBot="1">
      <c r="C188" s="331"/>
      <c r="D188" s="503" t="s">
        <v>602</v>
      </c>
      <c r="E188" s="432">
        <f>'[2]Project Cost'!B12</f>
        <v>0</v>
      </c>
      <c r="F188" s="432">
        <f>'[2]Project Cost'!C12</f>
        <v>75000</v>
      </c>
      <c r="G188" s="432">
        <f>'[2]Project Cost'!D12</f>
        <v>75000</v>
      </c>
      <c r="H188" s="521">
        <f t="shared" si="0"/>
        <v>5.086767641581838E-2</v>
      </c>
      <c r="I188" s="421"/>
      <c r="J188" s="421"/>
      <c r="K188" s="432">
        <f>'[2]Project Cost'!G12</f>
        <v>0</v>
      </c>
      <c r="L188" s="432">
        <f>'[2]Project Cost'!O12</f>
        <v>0</v>
      </c>
      <c r="M188" s="432">
        <f>'[2]Project Cost'!P12</f>
        <v>75000</v>
      </c>
      <c r="N188" s="511"/>
    </row>
    <row r="189" spans="3:14" s="519" customFormat="1" ht="18" customHeight="1" thickTop="1" thickBot="1">
      <c r="C189" s="331"/>
      <c r="D189" s="503" t="s">
        <v>592</v>
      </c>
      <c r="E189" s="521">
        <f>'[2]Project Cost'!B16</f>
        <v>7.3752653573478946E-2</v>
      </c>
      <c r="F189" s="521">
        <f>'[2]Project Cost'!C16</f>
        <v>0.92624734642652096</v>
      </c>
      <c r="G189" s="521">
        <f>'[2]Project Cost'!D16</f>
        <v>1</v>
      </c>
      <c r="H189" s="521">
        <f t="shared" si="0"/>
        <v>6.7823568554424501E-7</v>
      </c>
      <c r="I189" s="421"/>
      <c r="J189" s="421"/>
      <c r="K189" s="521">
        <f>'[2]Project Cost'!G16</f>
        <v>0.73988526771607976</v>
      </c>
      <c r="L189" s="521">
        <f>'[2]Project Cost'!O16</f>
        <v>7.3752653573478946E-2</v>
      </c>
      <c r="M189" s="521">
        <f>'[2]Project Cost'!P16</f>
        <v>0.18636207871044116</v>
      </c>
      <c r="N189" s="511"/>
    </row>
    <row r="190" spans="3:14" s="519" customFormat="1" ht="30" customHeight="1" thickTop="1" thickBot="1">
      <c r="C190" s="331"/>
      <c r="D190" s="503" t="s">
        <v>603</v>
      </c>
      <c r="E190" s="432">
        <f>'[2]Project Cost'!B17</f>
        <v>130466.86262117673</v>
      </c>
      <c r="F190" s="432">
        <f>'[2]Project Cost'!C17</f>
        <v>0</v>
      </c>
      <c r="G190" s="432">
        <f>'[2]Project Cost'!D17</f>
        <v>130466.86262117673</v>
      </c>
      <c r="H190" s="521">
        <f t="shared" si="0"/>
        <v>8.8487282010680637E-2</v>
      </c>
      <c r="I190" s="421"/>
      <c r="J190" s="421"/>
      <c r="K190" s="432">
        <f>'[2]Project Cost'!G17</f>
        <v>0</v>
      </c>
      <c r="L190" s="432">
        <f>'[2]Project Cost'!O17</f>
        <v>130466.86262117673</v>
      </c>
      <c r="M190" s="432">
        <f>'[2]Project Cost'!P17</f>
        <v>0</v>
      </c>
      <c r="N190" s="511"/>
    </row>
    <row r="191" spans="3:14" s="519" customFormat="1" ht="18" customHeight="1" thickTop="1" thickBot="1">
      <c r="C191" s="331"/>
      <c r="D191" s="503" t="s">
        <v>604</v>
      </c>
      <c r="E191" s="432">
        <f>'[2]Project Cost'!B20</f>
        <v>12463.999999999998</v>
      </c>
      <c r="F191" s="432">
        <f>'[2]Project Cost'!C20</f>
        <v>47499.999999999993</v>
      </c>
      <c r="G191" s="432">
        <f>'[2]Project Cost'!D20</f>
        <v>59963.999999999993</v>
      </c>
      <c r="H191" s="521">
        <f t="shared" si="0"/>
        <v>4.0669724647975102E-2</v>
      </c>
      <c r="I191" s="421"/>
      <c r="J191" s="421"/>
      <c r="K191" s="432">
        <f>'[2]Project Cost'!G20</f>
        <v>0</v>
      </c>
      <c r="L191" s="432">
        <f>'[2]Project Cost'!O20</f>
        <v>12463.999999999998</v>
      </c>
      <c r="M191" s="432">
        <f>'[2]Project Cost'!P20</f>
        <v>47499.999999999993</v>
      </c>
      <c r="N191" s="511"/>
    </row>
    <row r="192" spans="3:14" s="519" customFormat="1" ht="18" customHeight="1" thickTop="1" thickBot="1">
      <c r="C192" s="331"/>
      <c r="D192" s="503" t="s">
        <v>605</v>
      </c>
      <c r="E192" s="432">
        <f>'[2]Project Cost'!B27</f>
        <v>237628.0054783196</v>
      </c>
      <c r="F192" s="432">
        <f>'[2]Project Cost'!C27</f>
        <v>1236785.7142857143</v>
      </c>
      <c r="G192" s="432">
        <f>'[2]Project Cost'!D27</f>
        <v>1474413.719764034</v>
      </c>
      <c r="H192" s="521">
        <f t="shared" si="0"/>
        <v>1</v>
      </c>
      <c r="I192" s="421"/>
      <c r="J192" s="421"/>
      <c r="K192" s="432">
        <f>'[2]Project Cost'!G27</f>
        <v>949999.99999999988</v>
      </c>
      <c r="L192" s="432">
        <f>'[2]Project Cost'!O27</f>
        <v>237628.0054783196</v>
      </c>
      <c r="M192" s="432">
        <f>'[2]Project Cost'!P27</f>
        <v>286785.71428571426</v>
      </c>
      <c r="N192" s="511"/>
    </row>
    <row r="193" spans="3:14" s="519" customFormat="1" ht="18" customHeight="1" thickTop="1" thickBot="1">
      <c r="C193" s="331"/>
      <c r="D193" s="503" t="s">
        <v>592</v>
      </c>
      <c r="E193" s="521">
        <f>'[2]Project Cost'!B28</f>
        <v>0.16116779320009972</v>
      </c>
      <c r="F193" s="521">
        <f>'[2]Project Cost'!C28</f>
        <v>0.83883220679990023</v>
      </c>
      <c r="G193" s="521">
        <f>'[2]Project Cost'!D28</f>
        <v>1</v>
      </c>
      <c r="H193" s="521">
        <f>'[2]Project Cost (2)'!G19</f>
        <v>0</v>
      </c>
      <c r="I193" s="421"/>
      <c r="J193" s="421"/>
      <c r="K193" s="521">
        <f>'[2]Project Cost'!G28</f>
        <v>0.64432390126703265</v>
      </c>
      <c r="L193" s="521">
        <f>'[2]Project Cost'!O28</f>
        <v>0.16116779320009972</v>
      </c>
      <c r="M193" s="521">
        <f>'[2]Project Cost'!P28</f>
        <v>0.19450830553286741</v>
      </c>
      <c r="N193" s="511"/>
    </row>
    <row r="194" spans="3:14" s="519" customFormat="1" ht="19.5" thickTop="1" thickBot="1">
      <c r="C194" s="331"/>
      <c r="D194" s="384" t="s">
        <v>606</v>
      </c>
      <c r="E194" s="510">
        <f>'[2]Project Cost (2)'!L18+'[2]Project Cost (2)'!M18</f>
        <v>264359.92213171057</v>
      </c>
      <c r="F194" s="510"/>
      <c r="G194" s="510"/>
      <c r="H194" s="510"/>
      <c r="I194" s="510"/>
      <c r="J194" s="510"/>
      <c r="K194" s="510"/>
      <c r="L194" s="510"/>
      <c r="M194" s="510"/>
      <c r="N194" s="511"/>
    </row>
    <row r="195" spans="3:14" s="519" customFormat="1" ht="19.5" thickTop="1" thickBot="1">
      <c r="C195" s="331"/>
      <c r="D195" s="503" t="s">
        <v>607</v>
      </c>
      <c r="E195" s="522">
        <f>'[2]Project Cost (2)'!L18</f>
        <v>122717.06498885344</v>
      </c>
      <c r="F195" s="522"/>
      <c r="G195" s="522"/>
      <c r="H195" s="522"/>
      <c r="I195" s="522"/>
      <c r="J195" s="522"/>
      <c r="K195" s="522"/>
      <c r="L195" s="522"/>
      <c r="M195" s="522"/>
      <c r="N195" s="523"/>
    </row>
    <row r="196" spans="3:14" s="519" customFormat="1" ht="19.5" thickTop="1" thickBot="1">
      <c r="C196" s="331"/>
      <c r="D196" s="503" t="s">
        <v>608</v>
      </c>
      <c r="E196" s="522">
        <f>'[2]Project Cost (2)'!M18</f>
        <v>141642.85714285713</v>
      </c>
      <c r="F196" s="522"/>
      <c r="G196" s="522"/>
      <c r="H196" s="522"/>
      <c r="I196" s="522"/>
      <c r="J196" s="522"/>
      <c r="K196" s="522"/>
      <c r="L196" s="522"/>
      <c r="M196" s="522"/>
      <c r="N196" s="523"/>
    </row>
    <row r="197" spans="3:14" s="519" customFormat="1" ht="19.5" thickTop="1" thickBot="1">
      <c r="C197" s="331"/>
      <c r="D197" s="384" t="s">
        <v>609</v>
      </c>
      <c r="E197" s="340">
        <f>K192</f>
        <v>949999.99999999988</v>
      </c>
      <c r="F197" s="340"/>
      <c r="G197" s="340"/>
      <c r="H197" s="340"/>
      <c r="I197" s="340"/>
      <c r="J197" s="340"/>
      <c r="K197" s="340"/>
      <c r="L197" s="340"/>
      <c r="M197" s="340"/>
      <c r="N197" s="341"/>
    </row>
    <row r="198" spans="3:14" s="519" customFormat="1" ht="19.5" thickTop="1" thickBot="1">
      <c r="C198" s="331"/>
      <c r="D198" s="384" t="s">
        <v>610</v>
      </c>
      <c r="E198" s="441" t="s">
        <v>611</v>
      </c>
      <c r="F198" s="441"/>
      <c r="G198" s="441"/>
      <c r="H198" s="441"/>
      <c r="I198" s="441"/>
      <c r="J198" s="441" t="s">
        <v>612</v>
      </c>
      <c r="K198" s="441"/>
      <c r="L198" s="441"/>
      <c r="M198" s="441"/>
      <c r="N198" s="465"/>
    </row>
    <row r="199" spans="3:14" s="519" customFormat="1" ht="19.5" thickTop="1" thickBot="1">
      <c r="C199" s="331"/>
      <c r="D199" s="384" t="s">
        <v>613</v>
      </c>
      <c r="E199" s="442">
        <f>K192</f>
        <v>949999.99999999988</v>
      </c>
      <c r="F199" s="442"/>
      <c r="G199" s="442"/>
      <c r="H199" s="442"/>
      <c r="I199" s="441"/>
      <c r="J199" s="441">
        <v>0</v>
      </c>
      <c r="K199" s="441"/>
      <c r="L199" s="441"/>
      <c r="M199" s="441"/>
      <c r="N199" s="465"/>
    </row>
    <row r="200" spans="3:14" s="519" customFormat="1" ht="19.5" thickTop="1" thickBot="1">
      <c r="C200" s="331"/>
      <c r="D200" s="384" t="s">
        <v>614</v>
      </c>
      <c r="E200" s="442">
        <f>E121</f>
        <v>5</v>
      </c>
      <c r="F200" s="442"/>
      <c r="G200" s="442"/>
      <c r="H200" s="442"/>
      <c r="I200" s="441"/>
      <c r="J200" s="442">
        <v>8</v>
      </c>
      <c r="K200" s="441"/>
      <c r="L200" s="441"/>
      <c r="M200" s="441"/>
      <c r="N200" s="465"/>
    </row>
    <row r="201" spans="3:14" s="519" customFormat="1" ht="19.5" thickTop="1" thickBot="1">
      <c r="C201" s="331"/>
      <c r="D201" s="384" t="s">
        <v>615</v>
      </c>
      <c r="E201" s="442">
        <v>5</v>
      </c>
      <c r="F201" s="442"/>
      <c r="G201" s="442"/>
      <c r="H201" s="442"/>
      <c r="I201" s="441"/>
      <c r="J201" s="442">
        <v>5</v>
      </c>
      <c r="K201" s="441"/>
      <c r="L201" s="441"/>
      <c r="M201" s="441"/>
      <c r="N201" s="465"/>
    </row>
    <row r="202" spans="3:14" s="519" customFormat="1" ht="19.5" thickTop="1" thickBot="1">
      <c r="C202" s="331"/>
      <c r="D202" s="384" t="s">
        <v>616</v>
      </c>
      <c r="E202" s="524">
        <v>0.12</v>
      </c>
      <c r="F202" s="442"/>
      <c r="G202" s="442"/>
      <c r="H202" s="442"/>
      <c r="I202" s="441"/>
      <c r="J202" s="524">
        <v>0.21</v>
      </c>
      <c r="K202" s="441"/>
      <c r="L202" s="441"/>
      <c r="M202" s="441"/>
      <c r="N202" s="465"/>
    </row>
    <row r="203" spans="3:14" s="519" customFormat="1" ht="19.5" thickTop="1" thickBot="1">
      <c r="C203" s="331"/>
      <c r="D203" s="384" t="s">
        <v>617</v>
      </c>
      <c r="E203" s="390" t="s">
        <v>618</v>
      </c>
      <c r="F203" s="391"/>
      <c r="G203" s="391"/>
      <c r="H203" s="391"/>
      <c r="I203" s="391"/>
      <c r="J203" s="391"/>
      <c r="K203" s="391"/>
      <c r="L203" s="391"/>
      <c r="M203" s="391"/>
      <c r="N203" s="392"/>
    </row>
    <row r="204" spans="3:14" s="519" customFormat="1" ht="19.5" hidden="1" outlineLevel="1" thickTop="1" thickBot="1">
      <c r="C204" s="331"/>
      <c r="D204" s="384"/>
      <c r="E204" s="441"/>
      <c r="F204" s="441"/>
      <c r="G204" s="441"/>
      <c r="H204" s="441"/>
      <c r="I204" s="441"/>
      <c r="J204" s="441"/>
      <c r="K204" s="441"/>
      <c r="L204" s="441"/>
      <c r="M204" s="441"/>
      <c r="N204" s="465"/>
    </row>
    <row r="205" spans="3:14" s="519" customFormat="1" ht="19.5" collapsed="1" thickTop="1" thickBot="1">
      <c r="C205" s="331"/>
      <c r="D205" s="384" t="s">
        <v>619</v>
      </c>
      <c r="E205" s="441" t="s">
        <v>620</v>
      </c>
      <c r="F205" s="441"/>
      <c r="G205" s="390" t="s">
        <v>621</v>
      </c>
      <c r="H205" s="525"/>
      <c r="I205" s="390" t="s">
        <v>622</v>
      </c>
      <c r="J205" s="391"/>
      <c r="K205" s="391"/>
      <c r="L205" s="391"/>
      <c r="M205" s="391"/>
      <c r="N205" s="392"/>
    </row>
    <row r="206" spans="3:14" s="519" customFormat="1" ht="19.5" thickTop="1" thickBot="1">
      <c r="C206" s="331"/>
      <c r="D206" s="384" t="s">
        <v>623</v>
      </c>
      <c r="E206" s="524">
        <v>0.12</v>
      </c>
      <c r="F206" s="439"/>
      <c r="G206" s="390" t="s">
        <v>574</v>
      </c>
      <c r="H206" s="525"/>
      <c r="I206" s="390" t="s">
        <v>624</v>
      </c>
      <c r="J206" s="391"/>
      <c r="K206" s="391"/>
      <c r="L206" s="391"/>
      <c r="M206" s="391"/>
      <c r="N206" s="392"/>
    </row>
    <row r="207" spans="3:14" s="519" customFormat="1" ht="19.5" thickTop="1" thickBot="1">
      <c r="C207" s="331"/>
      <c r="D207" s="384" t="s">
        <v>625</v>
      </c>
      <c r="E207" s="524">
        <v>0.02</v>
      </c>
      <c r="F207" s="439"/>
      <c r="G207" s="390" t="s">
        <v>574</v>
      </c>
      <c r="H207" s="525"/>
      <c r="I207" s="390" t="s">
        <v>626</v>
      </c>
      <c r="J207" s="391"/>
      <c r="K207" s="391"/>
      <c r="L207" s="391"/>
      <c r="M207" s="391"/>
      <c r="N207" s="392"/>
    </row>
    <row r="208" spans="3:14" s="519" customFormat="1" ht="19.5" thickTop="1" thickBot="1">
      <c r="C208" s="331"/>
      <c r="D208" s="384" t="s">
        <v>627</v>
      </c>
      <c r="E208" s="441">
        <v>20000000</v>
      </c>
      <c r="F208" s="439"/>
      <c r="G208" s="390" t="s">
        <v>574</v>
      </c>
      <c r="H208" s="525"/>
      <c r="I208" s="390" t="s">
        <v>628</v>
      </c>
      <c r="J208" s="391"/>
      <c r="K208" s="391"/>
      <c r="L208" s="391"/>
      <c r="M208" s="391"/>
      <c r="N208" s="392"/>
    </row>
    <row r="209" spans="3:14" s="519" customFormat="1" ht="19.5" hidden="1" outlineLevel="1" thickTop="1" thickBot="1">
      <c r="C209" s="331"/>
      <c r="D209" s="384"/>
      <c r="E209" s="442"/>
      <c r="F209" s="439"/>
      <c r="G209" s="390" t="s">
        <v>338</v>
      </c>
      <c r="H209" s="525"/>
      <c r="I209" s="390"/>
      <c r="J209" s="391"/>
      <c r="K209" s="391"/>
      <c r="L209" s="391"/>
      <c r="M209" s="391"/>
      <c r="N209" s="392"/>
    </row>
    <row r="210" spans="3:14" s="519" customFormat="1" ht="19.5" hidden="1" outlineLevel="1" thickTop="1" thickBot="1">
      <c r="C210" s="331"/>
      <c r="D210" s="384" t="s">
        <v>400</v>
      </c>
      <c r="E210" s="524">
        <v>0</v>
      </c>
      <c r="F210" s="439"/>
      <c r="G210" s="390" t="s">
        <v>338</v>
      </c>
      <c r="H210" s="525"/>
      <c r="I210" s="390" t="s">
        <v>401</v>
      </c>
      <c r="J210" s="391"/>
      <c r="K210" s="391"/>
      <c r="L210" s="391"/>
      <c r="M210" s="391"/>
      <c r="N210" s="392"/>
    </row>
    <row r="211" spans="3:14" s="519" customFormat="1" ht="19.5" hidden="1" outlineLevel="1" thickTop="1" thickBot="1">
      <c r="C211" s="331"/>
      <c r="D211" s="384"/>
      <c r="E211" s="524"/>
      <c r="F211" s="439"/>
      <c r="G211" s="390" t="s">
        <v>338</v>
      </c>
      <c r="H211" s="525"/>
      <c r="I211" s="390"/>
      <c r="J211" s="391"/>
      <c r="K211" s="391"/>
      <c r="L211" s="391"/>
      <c r="M211" s="391"/>
      <c r="N211" s="392"/>
    </row>
    <row r="212" spans="3:14" s="519" customFormat="1" ht="19.5" collapsed="1" thickTop="1" thickBot="1">
      <c r="C212" s="331"/>
      <c r="D212" s="384" t="s">
        <v>629</v>
      </c>
      <c r="E212" s="524">
        <v>0.15</v>
      </c>
      <c r="F212" s="439"/>
      <c r="G212" s="390" t="s">
        <v>574</v>
      </c>
      <c r="H212" s="525"/>
      <c r="I212" s="390" t="s">
        <v>630</v>
      </c>
      <c r="J212" s="391"/>
      <c r="K212" s="391"/>
      <c r="L212" s="391"/>
      <c r="M212" s="391"/>
      <c r="N212" s="392"/>
    </row>
    <row r="213" spans="3:14" s="519" customFormat="1" ht="19.5" thickTop="1" thickBot="1">
      <c r="C213" s="331"/>
      <c r="D213" s="384" t="s">
        <v>631</v>
      </c>
      <c r="E213" s="524">
        <v>0</v>
      </c>
      <c r="F213" s="439"/>
      <c r="G213" s="390" t="s">
        <v>574</v>
      </c>
      <c r="H213" s="525"/>
      <c r="I213" s="390" t="s">
        <v>632</v>
      </c>
      <c r="J213" s="391"/>
      <c r="K213" s="391"/>
      <c r="L213" s="391"/>
      <c r="M213" s="391"/>
      <c r="N213" s="392"/>
    </row>
    <row r="214" spans="3:14" s="519" customFormat="1" ht="19.5" thickTop="1" thickBot="1">
      <c r="C214" s="331"/>
      <c r="D214" s="384" t="s">
        <v>633</v>
      </c>
      <c r="E214" s="524">
        <v>0.01</v>
      </c>
      <c r="F214" s="441"/>
      <c r="G214" s="390" t="s">
        <v>574</v>
      </c>
      <c r="H214" s="525"/>
      <c r="I214" s="390" t="s">
        <v>632</v>
      </c>
      <c r="J214" s="391"/>
      <c r="K214" s="391"/>
      <c r="L214" s="391"/>
      <c r="M214" s="391"/>
      <c r="N214" s="392"/>
    </row>
    <row r="215" spans="3:14" s="519" customFormat="1" ht="27" customHeight="1" thickTop="1" thickBot="1">
      <c r="C215" s="331"/>
      <c r="D215" s="384" t="s">
        <v>634</v>
      </c>
      <c r="E215" s="340"/>
      <c r="F215" s="340"/>
      <c r="G215" s="340"/>
      <c r="H215" s="340"/>
      <c r="I215" s="340"/>
      <c r="J215" s="340"/>
      <c r="K215" s="340"/>
      <c r="L215" s="340"/>
      <c r="M215" s="340"/>
      <c r="N215" s="341"/>
    </row>
    <row r="216" spans="3:14" s="519" customFormat="1" ht="19.5" thickTop="1" thickBot="1">
      <c r="C216" s="331"/>
      <c r="D216" s="503" t="s">
        <v>635</v>
      </c>
      <c r="E216" s="441" t="s">
        <v>636</v>
      </c>
      <c r="F216" s="441" t="s">
        <v>637</v>
      </c>
      <c r="G216" s="441" t="s">
        <v>638</v>
      </c>
      <c r="H216" s="441" t="s">
        <v>639</v>
      </c>
      <c r="I216" s="441" t="s">
        <v>640</v>
      </c>
      <c r="J216" s="441" t="s">
        <v>641</v>
      </c>
      <c r="K216" s="441" t="s">
        <v>642</v>
      </c>
      <c r="L216" s="441" t="s">
        <v>643</v>
      </c>
      <c r="M216" s="441" t="s">
        <v>644</v>
      </c>
      <c r="N216" s="465" t="s">
        <v>645</v>
      </c>
    </row>
    <row r="217" spans="3:14" s="519" customFormat="1" ht="16.5" thickTop="1" thickBot="1">
      <c r="C217" s="331"/>
      <c r="D217" s="503" t="s">
        <v>646</v>
      </c>
      <c r="E217" s="526">
        <v>0</v>
      </c>
      <c r="F217" s="526">
        <f>[2]Present!E38</f>
        <v>1253052.3214285716</v>
      </c>
      <c r="G217" s="526">
        <f>[2]Present!F38</f>
        <v>1775981.2950272304</v>
      </c>
      <c r="H217" s="526">
        <f>[2]Present!G38</f>
        <v>1915209.3307415165</v>
      </c>
      <c r="I217" s="526">
        <f>[2]Present!H38</f>
        <v>2054437.3664558025</v>
      </c>
      <c r="J217" s="526">
        <f>[2]Present!I38</f>
        <v>2193665.4021700877</v>
      </c>
      <c r="K217" s="526">
        <f>[2]Present!J38</f>
        <v>2332893.4378843741</v>
      </c>
      <c r="L217" s="526">
        <f>[2]Present!K38</f>
        <v>2472121.4735986595</v>
      </c>
      <c r="M217" s="526">
        <f>[2]Present!L38</f>
        <v>2716594.3757687462</v>
      </c>
      <c r="N217" s="526">
        <f>[2]Present!M38</f>
        <v>2908760.7142857146</v>
      </c>
    </row>
    <row r="218" spans="3:14" s="519" customFormat="1" ht="16.5" thickTop="1" thickBot="1">
      <c r="C218" s="331"/>
      <c r="D218" s="503" t="s">
        <v>647</v>
      </c>
      <c r="E218" s="526">
        <f>'[2]Project Cost'!D27</f>
        <v>1474413.719764034</v>
      </c>
      <c r="F218" s="526">
        <f>[2]Present!E71</f>
        <v>1183896.9165770197</v>
      </c>
      <c r="G218" s="526">
        <f>[2]Present!F71</f>
        <v>1617922.2332686507</v>
      </c>
      <c r="H218" s="526">
        <f>[2]Present!G71</f>
        <v>1669347.3986886512</v>
      </c>
      <c r="I218" s="526">
        <f>[2]Present!H71</f>
        <v>1720772.5641086509</v>
      </c>
      <c r="J218" s="526">
        <f>[2]Present!I71</f>
        <v>1636483.4438143652</v>
      </c>
      <c r="K218" s="526">
        <f>[2]Present!J71</f>
        <v>1044492.9663772227</v>
      </c>
      <c r="L218" s="526">
        <f>[2]Present!K71</f>
        <v>1663058.0603686515</v>
      </c>
      <c r="M218" s="526">
        <f>[2]Present!L71</f>
        <v>2074412.491725873</v>
      </c>
      <c r="N218" s="526">
        <f>[2]Present!M71</f>
        <v>1716963.2237200001</v>
      </c>
    </row>
    <row r="219" spans="3:14" s="519" customFormat="1" ht="16.5" thickTop="1" thickBot="1">
      <c r="C219" s="331"/>
      <c r="D219" s="503" t="s">
        <v>648</v>
      </c>
      <c r="E219" s="526">
        <f>E217-E218</f>
        <v>-1474413.719764034</v>
      </c>
      <c r="F219" s="526">
        <f>[2]Present!E73</f>
        <v>69155.404851551866</v>
      </c>
      <c r="G219" s="526">
        <f>[2]Present!F73</f>
        <v>158059.06175857969</v>
      </c>
      <c r="H219" s="526">
        <f>[2]Present!G73</f>
        <v>245861.93205286539</v>
      </c>
      <c r="I219" s="526">
        <f>[2]Present!H73</f>
        <v>333664.80234715156</v>
      </c>
      <c r="J219" s="526">
        <f>[2]Present!I73</f>
        <v>557181.95835572248</v>
      </c>
      <c r="K219" s="526">
        <f>[2]Present!J73</f>
        <v>1288400.4715071514</v>
      </c>
      <c r="L219" s="526">
        <f>[2]Present!K73</f>
        <v>809063.41323000798</v>
      </c>
      <c r="M219" s="526">
        <f>[2]Present!L73</f>
        <v>642181.88404287328</v>
      </c>
      <c r="N219" s="526">
        <f>[2]Present!M73</f>
        <v>1191797.4905657144</v>
      </c>
    </row>
    <row r="220" spans="3:14" ht="19.5" thickTop="1" thickBot="1">
      <c r="C220" s="331"/>
      <c r="D220" s="518" t="s">
        <v>467</v>
      </c>
      <c r="E220" s="355">
        <f>[2]Present!E86</f>
        <v>56.557048536819387</v>
      </c>
      <c r="F220" s="355"/>
      <c r="G220" s="355"/>
      <c r="H220" s="355"/>
      <c r="I220" s="355"/>
      <c r="J220" s="355"/>
      <c r="K220" s="355"/>
      <c r="L220" s="355"/>
      <c r="M220" s="355"/>
      <c r="N220" s="527"/>
    </row>
    <row r="221" spans="3:14" ht="19.5" thickTop="1" thickBot="1">
      <c r="C221" s="331"/>
      <c r="D221" s="518" t="s">
        <v>147</v>
      </c>
      <c r="E221" s="528">
        <f>[2]Present!N82</f>
        <v>0.46316441509283357</v>
      </c>
      <c r="F221" s="528"/>
      <c r="G221" s="528"/>
      <c r="H221" s="528"/>
      <c r="I221" s="528"/>
      <c r="J221" s="528"/>
      <c r="K221" s="528"/>
      <c r="L221" s="528"/>
      <c r="M221" s="528"/>
      <c r="N221" s="529"/>
    </row>
    <row r="222" spans="3:14" ht="19.5" thickTop="1" thickBot="1">
      <c r="C222" s="331"/>
      <c r="D222" s="518" t="s">
        <v>148</v>
      </c>
      <c r="E222" s="340">
        <f>[2]Present!N83</f>
        <v>4229406.8548337519</v>
      </c>
      <c r="F222" s="340"/>
      <c r="G222" s="340"/>
      <c r="H222" s="340"/>
      <c r="I222" s="340"/>
      <c r="J222" s="340"/>
      <c r="K222" s="340"/>
      <c r="L222" s="340"/>
      <c r="M222" s="340"/>
      <c r="N222" s="341"/>
    </row>
    <row r="223" spans="3:14" ht="19.5" thickTop="1" thickBot="1">
      <c r="C223" s="331"/>
      <c r="D223" s="518" t="s">
        <v>150</v>
      </c>
      <c r="E223" s="462">
        <f>[2]Present!N84</f>
        <v>9.0650194597060185</v>
      </c>
      <c r="F223" s="462"/>
      <c r="G223" s="212"/>
      <c r="H223" s="212"/>
      <c r="I223" s="212"/>
      <c r="J223" s="212"/>
      <c r="K223" s="212"/>
      <c r="L223" s="212"/>
      <c r="M223" s="212"/>
      <c r="N223" s="342"/>
    </row>
    <row r="224" spans="3:14" ht="18.75" customHeight="1" thickTop="1" thickBot="1">
      <c r="C224" s="331"/>
      <c r="D224" s="518" t="s">
        <v>649</v>
      </c>
      <c r="E224" s="355">
        <f>[2]Input4!B388</f>
        <v>40.5</v>
      </c>
      <c r="F224" s="355"/>
      <c r="G224" s="212"/>
      <c r="H224" s="212"/>
      <c r="I224" s="212"/>
      <c r="J224" s="212"/>
      <c r="K224" s="212"/>
      <c r="L224" s="212"/>
      <c r="M224" s="212"/>
      <c r="N224" s="342"/>
    </row>
    <row r="225" spans="3:14" ht="18" customHeight="1" thickTop="1" thickBot="1">
      <c r="C225" s="331"/>
      <c r="D225" s="518" t="s">
        <v>650</v>
      </c>
      <c r="E225" s="340">
        <f>E224/(E180/1000000)</f>
        <v>30.319171182598826</v>
      </c>
      <c r="F225" s="340"/>
      <c r="G225" s="340"/>
      <c r="H225" s="340"/>
      <c r="I225" s="340"/>
      <c r="J225" s="340"/>
      <c r="K225" s="340"/>
      <c r="L225" s="340"/>
      <c r="M225" s="340"/>
      <c r="N225" s="341"/>
    </row>
    <row r="226" spans="3:14" ht="45" customHeight="1" thickTop="1" thickBot="1">
      <c r="C226" s="331"/>
      <c r="D226" s="530" t="s">
        <v>651</v>
      </c>
      <c r="E226" s="531" t="str">
        <f>E62</f>
        <v>Preferences and benefits for producers, including exemption from tax and customs duties for up to 10 years, depending on the amount of investment. For the purposes of a conservative approach, all taxes are taken into account in the calculations</v>
      </c>
      <c r="F226" s="531"/>
      <c r="G226" s="531"/>
      <c r="H226" s="531"/>
      <c r="I226" s="531"/>
      <c r="J226" s="531"/>
      <c r="K226" s="531"/>
      <c r="L226" s="531"/>
      <c r="M226" s="531"/>
      <c r="N226" s="532"/>
    </row>
    <row r="227" spans="3:14" s="519" customFormat="1" ht="35.25" customHeight="1" collapsed="1" thickTop="1" thickBot="1">
      <c r="C227" s="331">
        <v>8</v>
      </c>
      <c r="D227" s="332" t="s">
        <v>652</v>
      </c>
      <c r="E227" s="333"/>
      <c r="F227" s="333"/>
      <c r="G227" s="333"/>
      <c r="H227" s="333"/>
      <c r="I227" s="333"/>
      <c r="J227" s="333"/>
      <c r="K227" s="333"/>
      <c r="L227" s="333"/>
      <c r="M227" s="333"/>
      <c r="N227" s="334"/>
    </row>
    <row r="228" spans="3:14" s="519" customFormat="1" ht="78.75" customHeight="1" thickTop="1" thickBot="1">
      <c r="C228" s="331"/>
      <c r="D228" s="384" t="s">
        <v>653</v>
      </c>
      <c r="E228" s="533" t="s">
        <v>654</v>
      </c>
      <c r="F228" s="533"/>
      <c r="G228" s="533"/>
      <c r="H228" s="533"/>
      <c r="I228" s="533"/>
      <c r="J228" s="533"/>
      <c r="K228" s="533"/>
      <c r="L228" s="533"/>
      <c r="M228" s="533"/>
      <c r="N228" s="534"/>
    </row>
    <row r="229" spans="3:14" s="519" customFormat="1" ht="40.5" customHeight="1" thickTop="1" thickBot="1">
      <c r="C229" s="331"/>
      <c r="D229" s="384" t="s">
        <v>655</v>
      </c>
      <c r="E229" s="533" t="s">
        <v>656</v>
      </c>
      <c r="F229" s="533"/>
      <c r="G229" s="533"/>
      <c r="H229" s="533"/>
      <c r="I229" s="533"/>
      <c r="J229" s="533"/>
      <c r="K229" s="533"/>
      <c r="L229" s="533"/>
      <c r="M229" s="533"/>
      <c r="N229" s="534"/>
    </row>
    <row r="230" spans="3:14" s="519" customFormat="1" ht="69" customHeight="1" thickTop="1" thickBot="1">
      <c r="C230" s="331"/>
      <c r="D230" s="384" t="s">
        <v>129</v>
      </c>
      <c r="E230" s="533" t="s">
        <v>657</v>
      </c>
      <c r="F230" s="533"/>
      <c r="G230" s="533"/>
      <c r="H230" s="533"/>
      <c r="I230" s="533"/>
      <c r="J230" s="533"/>
      <c r="K230" s="533"/>
      <c r="L230" s="533"/>
      <c r="M230" s="533"/>
      <c r="N230" s="534"/>
    </row>
    <row r="231" spans="3:14" s="519" customFormat="1" ht="47.25" customHeight="1" thickTop="1" thickBot="1">
      <c r="C231" s="331"/>
      <c r="D231" s="384" t="s">
        <v>130</v>
      </c>
      <c r="E231" s="533" t="s">
        <v>658</v>
      </c>
      <c r="F231" s="533"/>
      <c r="G231" s="533"/>
      <c r="H231" s="533"/>
      <c r="I231" s="533"/>
      <c r="J231" s="533"/>
      <c r="K231" s="533"/>
      <c r="L231" s="533"/>
      <c r="M231" s="533"/>
      <c r="N231" s="534"/>
    </row>
    <row r="232" spans="3:14" s="519" customFormat="1" ht="58.5" customHeight="1" thickTop="1" thickBot="1">
      <c r="C232" s="331"/>
      <c r="D232" s="384" t="s">
        <v>659</v>
      </c>
      <c r="E232" s="533" t="s">
        <v>660</v>
      </c>
      <c r="F232" s="533"/>
      <c r="G232" s="533"/>
      <c r="H232" s="533"/>
      <c r="I232" s="533"/>
      <c r="J232" s="533"/>
      <c r="K232" s="533"/>
      <c r="L232" s="533"/>
      <c r="M232" s="533"/>
      <c r="N232" s="534"/>
    </row>
    <row r="233" spans="3:14" s="519" customFormat="1" ht="39.75" customHeight="1" thickTop="1" thickBot="1">
      <c r="C233" s="331"/>
      <c r="D233" s="384"/>
      <c r="E233" s="533" t="s">
        <v>661</v>
      </c>
      <c r="F233" s="533"/>
      <c r="G233" s="533"/>
      <c r="H233" s="533"/>
      <c r="I233" s="533"/>
      <c r="J233" s="533"/>
      <c r="K233" s="533"/>
      <c r="L233" s="533"/>
      <c r="M233" s="533"/>
      <c r="N233" s="534"/>
    </row>
    <row r="234" spans="3:14" s="519" customFormat="1" ht="69.75" customHeight="1" thickTop="1" thickBot="1">
      <c r="C234" s="331"/>
      <c r="D234" s="384"/>
      <c r="E234" s="533" t="s">
        <v>662</v>
      </c>
      <c r="F234" s="533"/>
      <c r="G234" s="533"/>
      <c r="H234" s="533"/>
      <c r="I234" s="533"/>
      <c r="J234" s="533"/>
      <c r="K234" s="533"/>
      <c r="L234" s="533"/>
      <c r="M234" s="533"/>
      <c r="N234" s="534"/>
    </row>
    <row r="235" spans="3:14" ht="43.5" customHeight="1" thickTop="1" thickBot="1">
      <c r="C235" s="331"/>
      <c r="D235" s="518"/>
      <c r="E235" s="533" t="s">
        <v>663</v>
      </c>
      <c r="F235" s="533"/>
      <c r="G235" s="533"/>
      <c r="H235" s="533"/>
      <c r="I235" s="533"/>
      <c r="J235" s="533"/>
      <c r="K235" s="533"/>
      <c r="L235" s="533"/>
      <c r="M235" s="533"/>
      <c r="N235" s="534"/>
    </row>
    <row r="236" spans="3:14" ht="15.75" thickTop="1" thickBot="1">
      <c r="C236" s="535"/>
      <c r="D236" s="536"/>
      <c r="E236" s="537"/>
      <c r="F236" s="537"/>
      <c r="G236" s="537"/>
      <c r="H236" s="537"/>
      <c r="I236" s="537"/>
      <c r="J236" s="537"/>
      <c r="K236" s="537"/>
      <c r="L236" s="537"/>
      <c r="M236" s="537"/>
      <c r="N236" s="538"/>
    </row>
    <row r="237" spans="3:14" ht="14.25" hidden="1" outlineLevel="1">
      <c r="C237" s="539"/>
      <c r="D237" s="540"/>
      <c r="E237" s="540"/>
      <c r="F237" s="540"/>
      <c r="G237" s="540"/>
      <c r="H237" s="540"/>
      <c r="I237" s="540"/>
      <c r="J237" s="540"/>
      <c r="K237" s="540"/>
      <c r="L237" s="540"/>
      <c r="M237" s="540"/>
      <c r="N237" s="541"/>
    </row>
    <row r="238" spans="3:14" ht="15" hidden="1" outlineLevel="1" thickBot="1">
      <c r="C238" s="542"/>
      <c r="D238" s="543"/>
      <c r="E238" s="543"/>
      <c r="F238" s="543"/>
      <c r="G238" s="543"/>
      <c r="H238" s="543"/>
      <c r="I238" s="543"/>
      <c r="J238" s="543"/>
      <c r="K238" s="543"/>
      <c r="L238" s="543"/>
      <c r="M238" s="543"/>
      <c r="N238" s="544"/>
    </row>
    <row r="239" spans="3:14" ht="14.25" collapsed="1">
      <c r="C239" s="545"/>
      <c r="D239" s="546"/>
      <c r="E239" s="546"/>
      <c r="F239" s="546"/>
      <c r="G239" s="546"/>
      <c r="H239" s="546"/>
      <c r="I239" s="546"/>
      <c r="J239" s="546"/>
      <c r="K239" s="546"/>
      <c r="L239" s="546"/>
      <c r="M239" s="546"/>
      <c r="N239" s="546"/>
    </row>
  </sheetData>
  <dataConsolidate link="1"/>
  <mergeCells count="256">
    <mergeCell ref="D236:N236"/>
    <mergeCell ref="D237:N237"/>
    <mergeCell ref="D238:N238"/>
    <mergeCell ref="D239:N239"/>
    <mergeCell ref="C227:C236"/>
    <mergeCell ref="D227:N227"/>
    <mergeCell ref="E228:N228"/>
    <mergeCell ref="E229:N229"/>
    <mergeCell ref="E230:N230"/>
    <mergeCell ref="E231:N231"/>
    <mergeCell ref="E232:N232"/>
    <mergeCell ref="E233:N233"/>
    <mergeCell ref="E234:N234"/>
    <mergeCell ref="E235:N235"/>
    <mergeCell ref="E221:N221"/>
    <mergeCell ref="E222:N222"/>
    <mergeCell ref="E223:N223"/>
    <mergeCell ref="E224:N224"/>
    <mergeCell ref="E225:N225"/>
    <mergeCell ref="E226:N226"/>
    <mergeCell ref="G213:H213"/>
    <mergeCell ref="I213:N213"/>
    <mergeCell ref="G214:H214"/>
    <mergeCell ref="I214:N214"/>
    <mergeCell ref="E215:N215"/>
    <mergeCell ref="E220:N220"/>
    <mergeCell ref="G210:H210"/>
    <mergeCell ref="I210:N210"/>
    <mergeCell ref="G211:H211"/>
    <mergeCell ref="I211:N211"/>
    <mergeCell ref="G212:H212"/>
    <mergeCell ref="I212:N212"/>
    <mergeCell ref="G207:H207"/>
    <mergeCell ref="I207:N207"/>
    <mergeCell ref="G208:H208"/>
    <mergeCell ref="I208:N208"/>
    <mergeCell ref="G209:H209"/>
    <mergeCell ref="I209:N209"/>
    <mergeCell ref="E196:N196"/>
    <mergeCell ref="E197:N197"/>
    <mergeCell ref="E203:N203"/>
    <mergeCell ref="G205:H205"/>
    <mergeCell ref="I205:N205"/>
    <mergeCell ref="G206:H206"/>
    <mergeCell ref="I206:N206"/>
    <mergeCell ref="E176:N176"/>
    <mergeCell ref="E177:N177"/>
    <mergeCell ref="E178:N178"/>
    <mergeCell ref="C179:C226"/>
    <mergeCell ref="D179:N179"/>
    <mergeCell ref="E180:N180"/>
    <mergeCell ref="I181:J193"/>
    <mergeCell ref="N181:N193"/>
    <mergeCell ref="E194:N194"/>
    <mergeCell ref="E195:N195"/>
    <mergeCell ref="E170:N170"/>
    <mergeCell ref="E171:N171"/>
    <mergeCell ref="E172:N172"/>
    <mergeCell ref="E173:N173"/>
    <mergeCell ref="E174:N174"/>
    <mergeCell ref="E175:N175"/>
    <mergeCell ref="E164:N164"/>
    <mergeCell ref="E165:N165"/>
    <mergeCell ref="E166:N166"/>
    <mergeCell ref="E167:N167"/>
    <mergeCell ref="E168:N168"/>
    <mergeCell ref="E169:N169"/>
    <mergeCell ref="E158:N158"/>
    <mergeCell ref="E159:N159"/>
    <mergeCell ref="E160:N160"/>
    <mergeCell ref="E161:N161"/>
    <mergeCell ref="E162:N162"/>
    <mergeCell ref="E163:N163"/>
    <mergeCell ref="E152:N152"/>
    <mergeCell ref="E153:N153"/>
    <mergeCell ref="E154:N154"/>
    <mergeCell ref="E155:N155"/>
    <mergeCell ref="E156:N156"/>
    <mergeCell ref="E157:N157"/>
    <mergeCell ref="E146:N146"/>
    <mergeCell ref="E147:N147"/>
    <mergeCell ref="E148:N148"/>
    <mergeCell ref="E149:N149"/>
    <mergeCell ref="E150:N150"/>
    <mergeCell ref="E151:N151"/>
    <mergeCell ref="E140:N140"/>
    <mergeCell ref="E141:N141"/>
    <mergeCell ref="E142:N142"/>
    <mergeCell ref="E143:N143"/>
    <mergeCell ref="E144:N144"/>
    <mergeCell ref="E145:N145"/>
    <mergeCell ref="E128:N128"/>
    <mergeCell ref="E132:N132"/>
    <mergeCell ref="E133:N133"/>
    <mergeCell ref="E134:N134"/>
    <mergeCell ref="C135:C178"/>
    <mergeCell ref="D135:N135"/>
    <mergeCell ref="E136:N136"/>
    <mergeCell ref="E137:N137"/>
    <mergeCell ref="D138:N138"/>
    <mergeCell ref="E139:N139"/>
    <mergeCell ref="E118:N118"/>
    <mergeCell ref="E119:N119"/>
    <mergeCell ref="E120:N120"/>
    <mergeCell ref="E121:N121"/>
    <mergeCell ref="E122:N122"/>
    <mergeCell ref="C123:C134"/>
    <mergeCell ref="D123:N123"/>
    <mergeCell ref="E124:N124"/>
    <mergeCell ref="E125:N125"/>
    <mergeCell ref="E126:N126"/>
    <mergeCell ref="E113:N113"/>
    <mergeCell ref="E114:N114"/>
    <mergeCell ref="D115:N115"/>
    <mergeCell ref="E116:N116"/>
    <mergeCell ref="E117:G117"/>
    <mergeCell ref="H117:J117"/>
    <mergeCell ref="K117:N117"/>
    <mergeCell ref="K106:N106"/>
    <mergeCell ref="E108:N108"/>
    <mergeCell ref="E109:N109"/>
    <mergeCell ref="D110:D112"/>
    <mergeCell ref="E110:N110"/>
    <mergeCell ref="E111:H111"/>
    <mergeCell ref="J111:N111"/>
    <mergeCell ref="E112:H112"/>
    <mergeCell ref="J112:N112"/>
    <mergeCell ref="C101:C122"/>
    <mergeCell ref="D101:N101"/>
    <mergeCell ref="E102:N102"/>
    <mergeCell ref="E103:G103"/>
    <mergeCell ref="H103:J103"/>
    <mergeCell ref="K103:N103"/>
    <mergeCell ref="E104:G104"/>
    <mergeCell ref="H104:J104"/>
    <mergeCell ref="E106:G106"/>
    <mergeCell ref="H106:J106"/>
    <mergeCell ref="E97:N97"/>
    <mergeCell ref="E98:I98"/>
    <mergeCell ref="J98:N98"/>
    <mergeCell ref="E99:I99"/>
    <mergeCell ref="J99:N99"/>
    <mergeCell ref="E100:I100"/>
    <mergeCell ref="J100:N100"/>
    <mergeCell ref="E85:N85"/>
    <mergeCell ref="E86:N86"/>
    <mergeCell ref="D87:N87"/>
    <mergeCell ref="E94:N94"/>
    <mergeCell ref="D95:N95"/>
    <mergeCell ref="E96:N96"/>
    <mergeCell ref="E62:N62"/>
    <mergeCell ref="E63:N63"/>
    <mergeCell ref="D64:N64"/>
    <mergeCell ref="E65:N65"/>
    <mergeCell ref="E73:J73"/>
    <mergeCell ref="D74:N74"/>
    <mergeCell ref="J54:K54"/>
    <mergeCell ref="L54:N54"/>
    <mergeCell ref="E55:N55"/>
    <mergeCell ref="E56:N56"/>
    <mergeCell ref="E57:N57"/>
    <mergeCell ref="D58:N58"/>
    <mergeCell ref="C47:C100"/>
    <mergeCell ref="D47:N47"/>
    <mergeCell ref="D48:N48"/>
    <mergeCell ref="E49:N49"/>
    <mergeCell ref="E50:G50"/>
    <mergeCell ref="H50:I50"/>
    <mergeCell ref="J50:K50"/>
    <mergeCell ref="L50:N50"/>
    <mergeCell ref="E54:G54"/>
    <mergeCell ref="H54:I54"/>
    <mergeCell ref="D45:D46"/>
    <mergeCell ref="E45:G45"/>
    <mergeCell ref="H45:I45"/>
    <mergeCell ref="J45:K45"/>
    <mergeCell ref="L45:N45"/>
    <mergeCell ref="E46:N46"/>
    <mergeCell ref="J42:K42"/>
    <mergeCell ref="L42:N42"/>
    <mergeCell ref="E43:N43"/>
    <mergeCell ref="E44:G44"/>
    <mergeCell ref="H44:I44"/>
    <mergeCell ref="J44:K44"/>
    <mergeCell ref="L44:N44"/>
    <mergeCell ref="E38:N38"/>
    <mergeCell ref="E39:N39"/>
    <mergeCell ref="E40:N40"/>
    <mergeCell ref="D41:D42"/>
    <mergeCell ref="E41:G41"/>
    <mergeCell ref="H41:I41"/>
    <mergeCell ref="J41:K41"/>
    <mergeCell ref="L41:N41"/>
    <mergeCell ref="E42:G42"/>
    <mergeCell ref="H42:I42"/>
    <mergeCell ref="E33:N33"/>
    <mergeCell ref="E34:N34"/>
    <mergeCell ref="E35:N35"/>
    <mergeCell ref="E36:N36"/>
    <mergeCell ref="E37:G37"/>
    <mergeCell ref="H37:I37"/>
    <mergeCell ref="J37:K37"/>
    <mergeCell ref="L37:N37"/>
    <mergeCell ref="C28:C46"/>
    <mergeCell ref="D28:N28"/>
    <mergeCell ref="D29:N29"/>
    <mergeCell ref="E30:G30"/>
    <mergeCell ref="H30:I30"/>
    <mergeCell ref="J30:K30"/>
    <mergeCell ref="L30:N30"/>
    <mergeCell ref="E31:N31"/>
    <mergeCell ref="D32:D35"/>
    <mergeCell ref="E32:N32"/>
    <mergeCell ref="E25:N25"/>
    <mergeCell ref="E26:N26"/>
    <mergeCell ref="E27:F27"/>
    <mergeCell ref="G27:H27"/>
    <mergeCell ref="I27:J27"/>
    <mergeCell ref="K27:L27"/>
    <mergeCell ref="M27:N27"/>
    <mergeCell ref="E23:F23"/>
    <mergeCell ref="G23:H23"/>
    <mergeCell ref="I23:J23"/>
    <mergeCell ref="K23:L23"/>
    <mergeCell ref="M23:N23"/>
    <mergeCell ref="E24:F24"/>
    <mergeCell ref="G24:H24"/>
    <mergeCell ref="I24:J24"/>
    <mergeCell ref="K24:L24"/>
    <mergeCell ref="M24:N24"/>
    <mergeCell ref="E17:N17"/>
    <mergeCell ref="E18:N18"/>
    <mergeCell ref="E19:N19"/>
    <mergeCell ref="E20:N20"/>
    <mergeCell ref="E21:N21"/>
    <mergeCell ref="E22:F22"/>
    <mergeCell ref="G22:H22"/>
    <mergeCell ref="I22:J22"/>
    <mergeCell ref="K22:L22"/>
    <mergeCell ref="M22:N22"/>
    <mergeCell ref="C8:C27"/>
    <mergeCell ref="D8:N8"/>
    <mergeCell ref="E9:N9"/>
    <mergeCell ref="E10:N10"/>
    <mergeCell ref="E11:N11"/>
    <mergeCell ref="E12:N12"/>
    <mergeCell ref="E13:N13"/>
    <mergeCell ref="E14:N14"/>
    <mergeCell ref="E15:N15"/>
    <mergeCell ref="E16:N16"/>
    <mergeCell ref="K2:M2"/>
    <mergeCell ref="K3:M3"/>
    <mergeCell ref="K4:M4"/>
    <mergeCell ref="K5:M5"/>
    <mergeCell ref="D6:N6"/>
    <mergeCell ref="D7:N7"/>
  </mergeCells>
  <printOptions horizontalCentered="1"/>
  <pageMargins left="0.15748031496062992" right="0.19685039370078741" top="0.19685039370078741" bottom="0.19685039370078741" header="0.19685039370078741" footer="0.23622047244094491"/>
  <pageSetup paperSize="9" scale="40" fitToHeight="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ПаспортРУС</vt:lpstr>
      <vt:lpstr>ПаспортEng</vt:lpstr>
      <vt:lpstr>БП-рус</vt:lpstr>
      <vt:lpstr>БП-Eng</vt:lpstr>
      <vt:lpstr>'БП-Eng'!Область_печати</vt:lpstr>
      <vt:lpstr>'БП-рус'!Область_печати</vt:lpstr>
      <vt:lpstr>ПаспортEng!Область_печати</vt:lpstr>
      <vt:lpstr>ПаспортРУС!Область_печати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Nigmanov Zafar</dc:creator>
  <cp:lastModifiedBy>Nigmanov Zafar</cp:lastModifiedBy>
  <dcterms:created xsi:type="dcterms:W3CDTF">2021-03-23T10:15:11Z</dcterms:created>
  <dcterms:modified xsi:type="dcterms:W3CDTF">2021-03-23T10:16:34Z</dcterms:modified>
</cp:coreProperties>
</file>